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Julia Weissenberger\Documents\PTAC\2019\"/>
    </mc:Choice>
  </mc:AlternateContent>
  <xr:revisionPtr revIDLastSave="0" documentId="8_{7BA98682-61AA-4761-8527-7C038FE8A0D9}" xr6:coauthVersionLast="47" xr6:coauthVersionMax="47" xr10:uidLastSave="{00000000-0000-0000-0000-000000000000}"/>
  <bookViews>
    <workbookView xWindow="57480" yWindow="-120" windowWidth="38640" windowHeight="21120" firstSheet="1" activeTab="1" xr2:uid="{3CADC4BF-C859-4E9A-8D05-7F67D41ED222}"/>
  </bookViews>
  <sheets>
    <sheet name="Risk Mitigations" sheetId="6" state="hidden" r:id="rId1"/>
    <sheet name="Introduction" sheetId="5" r:id="rId2"/>
    <sheet name="Lookup Tables" sheetId="1" r:id="rId3"/>
    <sheet name="1. Consequence Score" sheetId="2" r:id="rId4"/>
    <sheet name="2. Likelihood Score" sheetId="8" r:id="rId5"/>
    <sheet name="3. Risk Assessment" sheetId="4" r:id="rId6"/>
    <sheet name="Likelihood Questions (ref)" sheetId="9" r:id="rId7"/>
  </sheets>
  <definedNames>
    <definedName name="_xlnm._FilterDatabase" localSheetId="5" hidden="1">'3. Risk Assessment'!$C$2:$C$9</definedName>
    <definedName name="Distance">#REF!</definedName>
    <definedName name="_xlnm.Print_Area" localSheetId="6">'Likelihood Questions (ref)'!#REF!</definedName>
    <definedName name="Produced_water">'Lookup Tables'!$B$5:$B$7</definedName>
    <definedName name="Source">'Lookup Tables'!$B$5:$B$7</definedName>
    <definedName name="Source1">'Lookup Tables'!$B$5:$B$7</definedName>
    <definedName name="Water">'Lookup Tables'!$B$5:$B$6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9" l="1"/>
  <c r="H15" i="2" l="1"/>
  <c r="I15" i="2" s="1"/>
  <c r="F13" i="2" l="1"/>
  <c r="F15" i="2" l="1"/>
  <c r="F8" i="2"/>
  <c r="G8" i="2" s="1"/>
  <c r="F16" i="2"/>
  <c r="G14" i="8"/>
  <c r="E39" i="1" s="1"/>
  <c r="G15" i="8"/>
  <c r="H15" i="8" s="1"/>
  <c r="G21" i="8"/>
  <c r="E40" i="1" s="1"/>
  <c r="G23" i="8"/>
  <c r="G24" i="8"/>
  <c r="H24" i="8" s="1"/>
  <c r="G26" i="8"/>
  <c r="G27" i="8"/>
  <c r="H27" i="8" s="1"/>
  <c r="G28" i="8"/>
  <c r="H28" i="8" s="1"/>
  <c r="G29" i="8"/>
  <c r="H29" i="8" s="1"/>
  <c r="E12" i="2"/>
  <c r="F12" i="2" s="1"/>
  <c r="G12" i="2" s="1"/>
  <c r="H8" i="2"/>
  <c r="I8" i="2" s="1"/>
  <c r="G12" i="8"/>
  <c r="G13" i="8"/>
  <c r="H13" i="8" s="1"/>
  <c r="F14" i="2"/>
  <c r="G14" i="2" s="1"/>
  <c r="G13" i="2"/>
  <c r="G18" i="8"/>
  <c r="H18" i="8" s="1"/>
  <c r="G16" i="8"/>
  <c r="H16" i="8" s="1"/>
  <c r="G17" i="8"/>
  <c r="H17" i="8" s="1"/>
  <c r="C8" i="6"/>
  <c r="C45" i="6"/>
  <c r="C46" i="6"/>
  <c r="C47" i="6"/>
  <c r="C48" i="6"/>
  <c r="C49" i="6"/>
  <c r="C50" i="6"/>
  <c r="C51" i="6"/>
  <c r="C52" i="6"/>
  <c r="C53" i="6"/>
  <c r="C54" i="6"/>
  <c r="C55" i="6"/>
  <c r="C56" i="6"/>
  <c r="C57" i="6"/>
  <c r="C58" i="6"/>
  <c r="C59" i="6"/>
  <c r="C60" i="6"/>
  <c r="C61" i="6"/>
  <c r="C62" i="6"/>
  <c r="C63" i="6"/>
  <c r="C64" i="6"/>
  <c r="C44" i="6"/>
  <c r="C35" i="6"/>
  <c r="C36" i="6"/>
  <c r="C37" i="6"/>
  <c r="C38" i="6"/>
  <c r="C39" i="6"/>
  <c r="C40" i="6"/>
  <c r="C9" i="6"/>
  <c r="C10" i="6"/>
  <c r="C11" i="6"/>
  <c r="C12" i="6"/>
  <c r="C13" i="6"/>
  <c r="C14" i="6"/>
  <c r="C15" i="6"/>
  <c r="C16" i="6"/>
  <c r="C17" i="6"/>
  <c r="C18" i="6"/>
  <c r="C19" i="6"/>
  <c r="C20" i="6"/>
  <c r="C21" i="6"/>
  <c r="C22" i="6"/>
  <c r="C23" i="6"/>
  <c r="C24" i="6"/>
  <c r="C25" i="6"/>
  <c r="C26" i="6"/>
  <c r="C27" i="6"/>
  <c r="C28" i="6"/>
  <c r="C29" i="6"/>
  <c r="C30" i="6"/>
  <c r="C31" i="6"/>
  <c r="C67" i="6"/>
  <c r="C68" i="6"/>
  <c r="C69" i="6"/>
  <c r="C70" i="6"/>
  <c r="C71" i="6"/>
  <c r="C72" i="6"/>
  <c r="C73" i="6"/>
  <c r="C74" i="6"/>
  <c r="C75" i="6"/>
  <c r="C76" i="6"/>
  <c r="C77" i="6"/>
  <c r="C78" i="6"/>
  <c r="C79" i="6"/>
  <c r="C80" i="6"/>
  <c r="C81" i="6"/>
  <c r="C82" i="6"/>
  <c r="C83" i="6"/>
  <c r="C84" i="6"/>
  <c r="C85" i="6"/>
  <c r="C65" i="6"/>
  <c r="C66" i="6"/>
  <c r="C41" i="6"/>
  <c r="C42" i="6"/>
  <c r="C32" i="6"/>
  <c r="C3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36" i="6"/>
  <c r="D37" i="6"/>
  <c r="D38" i="6"/>
  <c r="D39" i="6"/>
  <c r="D40" i="6"/>
  <c r="D41" i="6"/>
  <c r="D42" i="6"/>
  <c r="D35" i="6"/>
  <c r="D31" i="6"/>
  <c r="D9" i="6"/>
  <c r="D10" i="6"/>
  <c r="D11" i="6"/>
  <c r="D12" i="6"/>
  <c r="D13" i="6"/>
  <c r="D14" i="6"/>
  <c r="D15" i="6"/>
  <c r="D16" i="6"/>
  <c r="D17" i="6"/>
  <c r="D18" i="6"/>
  <c r="D19" i="6"/>
  <c r="D20" i="6"/>
  <c r="D21" i="6"/>
  <c r="D22" i="6"/>
  <c r="D23" i="6"/>
  <c r="D24" i="6"/>
  <c r="D25" i="6"/>
  <c r="D26" i="6"/>
  <c r="D27" i="6"/>
  <c r="D28" i="6"/>
  <c r="D29" i="6"/>
  <c r="D30" i="6"/>
  <c r="D8"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D40" i="1" l="1"/>
  <c r="D39" i="1"/>
  <c r="H14" i="8"/>
  <c r="C39" i="1"/>
  <c r="H12" i="8"/>
  <c r="G15" i="2"/>
  <c r="M16" i="2"/>
  <c r="D42" i="1"/>
  <c r="E42" i="1"/>
  <c r="H26" i="8"/>
  <c r="C42" i="1"/>
  <c r="D41" i="1"/>
  <c r="H23" i="8"/>
  <c r="E41" i="1"/>
  <c r="C41" i="1"/>
  <c r="C40" i="1"/>
  <c r="H21" i="8"/>
  <c r="M12" i="2"/>
  <c r="G16" i="2"/>
  <c r="M10" i="2"/>
  <c r="N10" i="2" s="1"/>
  <c r="E9" i="4" s="1"/>
  <c r="M14" i="2"/>
  <c r="N14" i="2" s="1"/>
  <c r="E11" i="4" s="1"/>
  <c r="E44" i="1" l="1"/>
  <c r="I58" i="1" s="1"/>
  <c r="G11" i="4" s="1"/>
  <c r="D44" i="1"/>
  <c r="L17" i="8" s="1"/>
  <c r="F10" i="4" s="1"/>
  <c r="C44" i="1"/>
  <c r="L16" i="8" s="1"/>
  <c r="F9" i="4" s="1"/>
  <c r="N12" i="2"/>
  <c r="E10" i="4" s="1"/>
  <c r="L18" i="8" l="1"/>
  <c r="F11" i="4" s="1"/>
  <c r="I57" i="1"/>
  <c r="G10" i="4" s="1"/>
  <c r="I56" i="1"/>
  <c r="G9" i="4" s="1"/>
</calcChain>
</file>

<file path=xl/sharedStrings.xml><?xml version="1.0" encoding="utf-8"?>
<sst xmlns="http://schemas.openxmlformats.org/spreadsheetml/2006/main" count="423" uniqueCount="204">
  <si>
    <t>SAR (meq/L)</t>
  </si>
  <si>
    <t>Chloride (mg/L)</t>
  </si>
  <si>
    <t>&gt;25</t>
  </si>
  <si>
    <t>Water Quality parameter</t>
  </si>
  <si>
    <t>Concentration</t>
  </si>
  <si>
    <t>Sodium (mg/L)</t>
  </si>
  <si>
    <t>Calcium (mg/L)</t>
  </si>
  <si>
    <t>Magnesium (mg/L)</t>
  </si>
  <si>
    <t>&lt;10</t>
  </si>
  <si>
    <t>&lt;640</t>
  </si>
  <si>
    <t>640-2500</t>
  </si>
  <si>
    <t>&gt;2500</t>
  </si>
  <si>
    <t>ND</t>
  </si>
  <si>
    <t>Yes</t>
  </si>
  <si>
    <t>Receptor Type</t>
  </si>
  <si>
    <t>Hazard</t>
  </si>
  <si>
    <t>Human Health</t>
  </si>
  <si>
    <t>How to use the Risk Tool</t>
  </si>
  <si>
    <t>Step 1 - Enter the Water quality data</t>
  </si>
  <si>
    <t>Sheet Instructions/Explanation:</t>
  </si>
  <si>
    <t>Sheet Instructions/Explanation</t>
  </si>
  <si>
    <t>Mitigation in place</t>
  </si>
  <si>
    <t>Probability of failure</t>
  </si>
  <si>
    <r>
      <rPr>
        <b/>
        <sz val="11"/>
        <color theme="1"/>
        <rFont val="Calibri"/>
        <family val="2"/>
        <scheme val="minor"/>
      </rPr>
      <t>Sheet Explanation</t>
    </r>
    <r>
      <rPr>
        <sz val="11"/>
        <color theme="1"/>
        <rFont val="Calibri"/>
        <family val="2"/>
        <scheme val="minor"/>
      </rPr>
      <t xml:space="preserve">: 
</t>
    </r>
  </si>
  <si>
    <t>Overall Risk Score</t>
  </si>
  <si>
    <t>N/A</t>
  </si>
  <si>
    <t>Consequence Level</t>
  </si>
  <si>
    <t>pH</t>
  </si>
  <si>
    <t>Cl (mg/L)</t>
  </si>
  <si>
    <t>E-Coli (cfu/100ml)</t>
  </si>
  <si>
    <t>Oil &amp; grease</t>
  </si>
  <si>
    <t>Low</t>
  </si>
  <si>
    <t>&lt;320</t>
  </si>
  <si>
    <t>6.5-9</t>
  </si>
  <si>
    <t>Meets SWQG</t>
  </si>
  <si>
    <t>Medium</t>
  </si>
  <si>
    <t>320-900</t>
  </si>
  <si>
    <t>5.5-6.4</t>
  </si>
  <si>
    <t>High</t>
  </si>
  <si>
    <t>&gt;900</t>
  </si>
  <si>
    <t>&lt;5.5  or &gt;9</t>
  </si>
  <si>
    <t>Does not Meet SWQG</t>
  </si>
  <si>
    <t>&gt;0</t>
  </si>
  <si>
    <t>Receptor category</t>
  </si>
  <si>
    <t>Aquatic Life</t>
  </si>
  <si>
    <t>Human</t>
  </si>
  <si>
    <t>Terrestrial Plants</t>
  </si>
  <si>
    <t>Receptor Consequence Score</t>
  </si>
  <si>
    <t>Receptor Category</t>
  </si>
  <si>
    <t>Overall Consequence Score</t>
  </si>
  <si>
    <t>#</t>
  </si>
  <si>
    <t>Potential Receptor</t>
  </si>
  <si>
    <t>Question</t>
  </si>
  <si>
    <t>1.A.</t>
  </si>
  <si>
    <t>Proximity</t>
  </si>
  <si>
    <t>1.B.</t>
  </si>
  <si>
    <t>1.C.</t>
  </si>
  <si>
    <t>1.D.</t>
  </si>
  <si>
    <t>1.E.</t>
  </si>
  <si>
    <t>All</t>
  </si>
  <si>
    <t>1.F.</t>
  </si>
  <si>
    <t>Does the project's transportation route include any water body crossings?</t>
  </si>
  <si>
    <t>Response</t>
  </si>
  <si>
    <t>Duration</t>
  </si>
  <si>
    <t>3.A.</t>
  </si>
  <si>
    <t>Materials</t>
  </si>
  <si>
    <t>3.B.</t>
  </si>
  <si>
    <t>4.A.</t>
  </si>
  <si>
    <t>Operations</t>
  </si>
  <si>
    <t>What is the planned flow rate?</t>
  </si>
  <si>
    <t>4.B.</t>
  </si>
  <si>
    <t>4.C.</t>
  </si>
  <si>
    <t>4.D.</t>
  </si>
  <si>
    <t>4.E.</t>
  </si>
  <si>
    <t>Likelihood Score</t>
  </si>
  <si>
    <t>Likelihood rating</t>
  </si>
  <si>
    <t>Receptor Likelihood Score</t>
  </si>
  <si>
    <t>Likelihood Level</t>
  </si>
  <si>
    <t xml:space="preserve">Human </t>
  </si>
  <si>
    <t>Aquatic life</t>
  </si>
  <si>
    <t>Terrestrial plants</t>
  </si>
  <si>
    <t>Suggested Mitigations</t>
  </si>
  <si>
    <t>Mitigation</t>
  </si>
  <si>
    <t>Likelihood</t>
  </si>
  <si>
    <t>Consequence</t>
  </si>
  <si>
    <t>Risk Matrix</t>
  </si>
  <si>
    <t>L</t>
  </si>
  <si>
    <t>M</t>
  </si>
  <si>
    <t>H</t>
  </si>
  <si>
    <t>Receptor</t>
  </si>
  <si>
    <t>Likelihood Category</t>
  </si>
  <si>
    <t>Overall Receptor Risk Level</t>
  </si>
  <si>
    <t>Step 2 - Answer the Likelihood questionaire</t>
  </si>
  <si>
    <t>Low (1-2)</t>
  </si>
  <si>
    <t>Medium (2-4)</t>
  </si>
  <si>
    <t>Scoring Risk Matrix Ranges</t>
  </si>
  <si>
    <t>Sheet Notes</t>
  </si>
  <si>
    <t>Notes</t>
  </si>
  <si>
    <t>Below are the consequence limits used to calculate the consequence score for each receptor. This table feeds the calculations in the Consequence Score sheet</t>
  </si>
  <si>
    <t>Primary Receptor Consequence Score</t>
  </si>
  <si>
    <t>Secondary Receptor</t>
  </si>
  <si>
    <t>Primary Receptor Consequence Level</t>
  </si>
  <si>
    <t>Secondary Receptor Consequence Score</t>
  </si>
  <si>
    <t>Secondary Receptor Consequence Level</t>
  </si>
  <si>
    <t>5.0-8.0</t>
  </si>
  <si>
    <t>8.0-9.0</t>
  </si>
  <si>
    <t>&lt;5  or &gt;9</t>
  </si>
  <si>
    <t xml:space="preserve">Primary Receptor </t>
  </si>
  <si>
    <t>The consequence and likelihood scores calculated in the previous steps are compiled here and an overall risk score and overall risk level assigned for each receptor, based on the Risk Matrix provided</t>
  </si>
  <si>
    <t>This sheet contains the calculation tables necessary to determine the scores for Consequence, Likelihood and Overall Risk for each receptor category
No user input is required for this sheet</t>
  </si>
  <si>
    <t>10-25</t>
  </si>
  <si>
    <t>Is the planned maximum system pressure within 20% of the transportation material's burst pressure?</t>
  </si>
  <si>
    <t>Does the maximum volume contained in a length of pipe/hose exceed 30m3 (diameter and length of longest pipe/hose section)?</t>
  </si>
  <si>
    <t>1. Consequence Limits</t>
  </si>
  <si>
    <t>1.1 Primary Receptor Limits</t>
  </si>
  <si>
    <t>1.2 Secondary Receptor Limits</t>
  </si>
  <si>
    <t>2. Likelihood score Calculations</t>
  </si>
  <si>
    <t>3. Overall Score Calculation</t>
  </si>
  <si>
    <t>3.1 Scoring ranges and associated Likelihood</t>
  </si>
  <si>
    <t>3.2 Receptor Risk Scoring Table</t>
  </si>
  <si>
    <t>The numerical scoring calculation is carried out in table 3.2. Table 3.1 shows the range of scores corresponding to a particular overall risk level.</t>
  </si>
  <si>
    <t>&lt;750</t>
  </si>
  <si>
    <t>750-2000</t>
  </si>
  <si>
    <t>&gt;2800</t>
  </si>
  <si>
    <t>Terrestrial Plants
Human</t>
  </si>
  <si>
    <t>No</t>
  </si>
  <si>
    <t>Is the project* within 100 m of a water body?</t>
  </si>
  <si>
    <t>Is the project* within 100 m of a wetland/ swamp?</t>
  </si>
  <si>
    <t>Is the project* within 100 m of a domestic residence?</t>
  </si>
  <si>
    <t>All - modifier</t>
  </si>
  <si>
    <t>Aquatic Life
Terrestrial Plants</t>
  </si>
  <si>
    <t>Note: Proximity likelihood scores are reduced by half</t>
  </si>
  <si>
    <t>1.G.</t>
  </si>
  <si>
    <t>1.H.</t>
  </si>
  <si>
    <r>
      <t xml:space="preserve">THIS SHEET PROVIDES A QUALITATIVE ESTIMATE OF RELATIVE LIKELIHOOD, </t>
    </r>
    <r>
      <rPr>
        <b/>
        <i/>
        <sz val="11"/>
        <color rgb="FFFF0000"/>
        <rFont val="Calibri"/>
        <family val="2"/>
        <scheme val="minor"/>
      </rPr>
      <t>PRIOR</t>
    </r>
    <r>
      <rPr>
        <b/>
        <sz val="11"/>
        <color rgb="FFFF0000"/>
        <rFont val="Calibri"/>
        <family val="2"/>
        <scheme val="minor"/>
      </rPr>
      <t xml:space="preserve"> TO THE APPLICATION OF MITIGATIONS AND PROJECT CONTROLS</t>
    </r>
  </si>
  <si>
    <t>Assumed 100 m is reasonable setback for all receptors, for both transport and storage (D55)</t>
  </si>
  <si>
    <t>Assumed all receptor categories are equally sensitive/important (e.g. no differentiation between deadly exposure to crops vs trees)</t>
  </si>
  <si>
    <t>Proximity is weighted at half the value of the other question categories</t>
  </si>
  <si>
    <t xml:space="preserve">Likelihood Questions / Responses </t>
  </si>
  <si>
    <t>Response interpretation</t>
  </si>
  <si>
    <t>NOTES</t>
  </si>
  <si>
    <t>Question Category</t>
  </si>
  <si>
    <t>Response Options</t>
  </si>
  <si>
    <t>Lower</t>
  </si>
  <si>
    <t xml:space="preserve">Higher  </t>
  </si>
  <si>
    <t>Yes / No</t>
  </si>
  <si>
    <t xml:space="preserve"> </t>
  </si>
  <si>
    <r>
      <t>Low (</t>
    </r>
    <r>
      <rPr>
        <sz val="11"/>
        <color rgb="FFFF0000"/>
        <rFont val="Calibri"/>
        <family val="2"/>
        <scheme val="minor"/>
      </rPr>
      <t>&lt;0.08 m</t>
    </r>
    <r>
      <rPr>
        <vertAlign val="superscript"/>
        <sz val="11"/>
        <color rgb="FFFF0000"/>
        <rFont val="Calibri"/>
        <family val="2"/>
        <scheme val="minor"/>
      </rPr>
      <t>3</t>
    </r>
    <r>
      <rPr>
        <sz val="11"/>
        <color theme="1"/>
        <rFont val="Calibri"/>
        <family val="2"/>
        <scheme val="minor"/>
      </rPr>
      <t>/s)
Med (</t>
    </r>
    <r>
      <rPr>
        <sz val="11"/>
        <color rgb="FFFF0000"/>
        <rFont val="Calibri"/>
        <family val="2"/>
        <scheme val="minor"/>
      </rPr>
      <t>0.08 - 0.2 m</t>
    </r>
    <r>
      <rPr>
        <vertAlign val="superscript"/>
        <sz val="11"/>
        <color rgb="FFFF0000"/>
        <rFont val="Calibri"/>
        <family val="2"/>
        <scheme val="minor"/>
      </rPr>
      <t>3</t>
    </r>
    <r>
      <rPr>
        <sz val="11"/>
        <color theme="1"/>
        <rFont val="Calibri"/>
        <family val="2"/>
        <scheme val="minor"/>
      </rPr>
      <t>/s)
High (</t>
    </r>
    <r>
      <rPr>
        <sz val="11"/>
        <color rgb="FFFF0000"/>
        <rFont val="Calibri"/>
        <family val="2"/>
        <scheme val="minor"/>
      </rPr>
      <t>&gt;0.2 m</t>
    </r>
    <r>
      <rPr>
        <vertAlign val="superscript"/>
        <sz val="11"/>
        <color rgb="FFFF0000"/>
        <rFont val="Calibri"/>
        <family val="2"/>
        <scheme val="minor"/>
      </rPr>
      <t>3</t>
    </r>
    <r>
      <rPr>
        <sz val="11"/>
        <color theme="1"/>
        <rFont val="Calibri"/>
        <family val="2"/>
        <scheme val="minor"/>
      </rPr>
      <t>/s)</t>
    </r>
  </si>
  <si>
    <t xml:space="preserve">High </t>
  </si>
  <si>
    <t>Is the planned system operating pressure greater than 80% of the transportation material's burst pressure?</t>
  </si>
  <si>
    <t>* consider both storage and transportation</t>
  </si>
  <si>
    <t>Justification</t>
  </si>
  <si>
    <t>100 m comes from D55 (no equivalent for transportation, taken from storage)</t>
  </si>
  <si>
    <t>Is the project* within 100 m of crops?</t>
  </si>
  <si>
    <t>Is the project* within 100 m of a forest?</t>
  </si>
  <si>
    <t>Is the project located on freehold land (as opposed to crown land)?</t>
  </si>
  <si>
    <t>Freehold vs. crown differentiates the level of scrutiny involved with an exposure event. It can also speak to the nature of traffic (e.g. general public vs. indsutrial)</t>
  </si>
  <si>
    <t>Water body crossings increase exposure likelihood compared to running alongside a water body</t>
  </si>
  <si>
    <t>Will alternative water be used for longer than one year as part of this project*?</t>
  </si>
  <si>
    <t>The AER typically uses one year as a limit (e.g. temporary field authorizations)</t>
  </si>
  <si>
    <t>Question removed following Oct 3 discussion</t>
  </si>
  <si>
    <t>Materials operated closer to their design limits are more likely to fail. 80% of burst pressure is an industry standard value</t>
  </si>
  <si>
    <r>
      <t xml:space="preserve">Does the maximum volume contained in a length of pipe/hose </t>
    </r>
    <r>
      <rPr>
        <i/>
        <sz val="11"/>
        <color theme="1"/>
        <rFont val="Calibri"/>
        <family val="2"/>
        <scheme val="minor"/>
      </rPr>
      <t xml:space="preserve">between automatic shut-offs </t>
    </r>
    <r>
      <rPr>
        <sz val="11"/>
        <color theme="1"/>
        <rFont val="Calibri"/>
        <family val="2"/>
        <scheme val="minor"/>
      </rPr>
      <t>exceed</t>
    </r>
    <r>
      <rPr>
        <sz val="11"/>
        <rFont val="Calibri"/>
        <family val="2"/>
        <scheme val="minor"/>
      </rPr>
      <t xml:space="preserve"> 30m</t>
    </r>
    <r>
      <rPr>
        <vertAlign val="superscript"/>
        <sz val="11"/>
        <rFont val="Calibri"/>
        <family val="2"/>
        <scheme val="minor"/>
      </rPr>
      <t>3</t>
    </r>
    <r>
      <rPr>
        <sz val="11"/>
        <rFont val="Calibri"/>
        <family val="2"/>
        <scheme val="minor"/>
      </rPr>
      <t xml:space="preserve"> </t>
    </r>
    <r>
      <rPr>
        <sz val="11"/>
        <color theme="1"/>
        <rFont val="Calibri"/>
        <family val="2"/>
        <scheme val="minor"/>
      </rPr>
      <t>(diameter and length of longest pipe/hose section)?</t>
    </r>
  </si>
  <si>
    <t>30 m3 is the approximate volume of a truck, which is an alternative to transporting by hose/pipe</t>
  </si>
  <si>
    <t>Is the alternative water in this project transported beyond visual range?</t>
  </si>
  <si>
    <t>It is easier to prevent and mitigate spills if the entire transportation length is visible to operators</t>
  </si>
  <si>
    <r>
      <t>Will the project operate in temperatures below 0</t>
    </r>
    <r>
      <rPr>
        <vertAlign val="superscript"/>
        <sz val="11"/>
        <rFont val="Calibri"/>
        <family val="2"/>
        <scheme val="minor"/>
      </rPr>
      <t>o</t>
    </r>
    <r>
      <rPr>
        <sz val="11"/>
        <rFont val="Calibri"/>
        <family val="2"/>
        <scheme val="minor"/>
      </rPr>
      <t>C?</t>
    </r>
  </si>
  <si>
    <r>
      <t>Will the project operate in temperatures below 0</t>
    </r>
    <r>
      <rPr>
        <sz val="11"/>
        <color theme="1"/>
        <rFont val="Calibri"/>
        <family val="2"/>
      </rPr>
      <t>°</t>
    </r>
    <r>
      <rPr>
        <sz val="11"/>
        <color theme="1"/>
        <rFont val="Calibri"/>
        <family val="2"/>
        <scheme val="minor"/>
      </rPr>
      <t>C?</t>
    </r>
  </si>
  <si>
    <t>Is the project* within 100 m of a designated swimming area?</t>
  </si>
  <si>
    <t>Low (2)</t>
  </si>
  <si>
    <t>2 to 4</t>
  </si>
  <si>
    <t>&gt;4 to 8</t>
  </si>
  <si>
    <t>Medium (4)</t>
  </si>
  <si>
    <t>4 to 8</t>
  </si>
  <si>
    <t>&gt;8 to 16</t>
  </si>
  <si>
    <t>High (8)</t>
  </si>
  <si>
    <t>&gt;16 to 32</t>
  </si>
  <si>
    <r>
      <rPr>
        <b/>
        <i/>
        <sz val="11"/>
        <color theme="1"/>
        <rFont val="Calibri"/>
        <family val="2"/>
        <scheme val="minor"/>
      </rPr>
      <t>Note:</t>
    </r>
    <r>
      <rPr>
        <i/>
        <sz val="11"/>
        <color theme="1"/>
        <rFont val="Calibri"/>
        <family val="2"/>
        <scheme val="minor"/>
      </rPr>
      <t xml:space="preserve"> This is a screening level assessment it is not intended as a replacement for a detailed risk assessment. As such it does not contain an exhaustive list of contaminants or receptors but only those deemed most relevant to screening of alternative water sources. </t>
    </r>
    <r>
      <rPr>
        <b/>
        <i/>
        <sz val="11"/>
        <color rgb="FFFF0000"/>
        <rFont val="Calibri"/>
        <family val="2"/>
        <scheme val="minor"/>
      </rPr>
      <t>For more details please refer to the report Alternative Water Source Life-Cycle Management Framework.</t>
    </r>
  </si>
  <si>
    <t>Step 3 - View Completed Risk Assessment and suggested mitigations</t>
  </si>
  <si>
    <t>High (4-5.25)</t>
  </si>
  <si>
    <t>&gt;8 to 10.5</t>
  </si>
  <si>
    <t>&gt;16 to 21</t>
  </si>
  <si>
    <t>&gt;32 to 42</t>
  </si>
  <si>
    <r>
      <t>Water freezes at 0</t>
    </r>
    <r>
      <rPr>
        <i/>
        <vertAlign val="superscript"/>
        <sz val="11"/>
        <color theme="1"/>
        <rFont val="Calibri"/>
        <family val="2"/>
        <scheme val="minor"/>
      </rPr>
      <t>o</t>
    </r>
    <r>
      <rPr>
        <i/>
        <sz val="11"/>
        <color theme="1"/>
        <rFont val="Calibri"/>
        <family val="2"/>
        <scheme val="minor"/>
      </rPr>
      <t>C. It is acknowledged that alternative waters may have different freezing points, but 0</t>
    </r>
    <r>
      <rPr>
        <i/>
        <vertAlign val="superscript"/>
        <sz val="11"/>
        <color theme="1"/>
        <rFont val="Calibri"/>
        <family val="2"/>
        <scheme val="minor"/>
      </rPr>
      <t>o</t>
    </r>
    <r>
      <rPr>
        <i/>
        <sz val="11"/>
        <color theme="1"/>
        <rFont val="Calibri"/>
        <family val="2"/>
        <scheme val="minor"/>
      </rPr>
      <t>C is used as starting point</t>
    </r>
  </si>
  <si>
    <t xml:space="preserve">This risk tool is designed to use user input to calculate the risk associated with using alternative water sources in specific hydraulic fracturing scenarios by assessing the likelihood of a hazard (i.e. exposure to receptors) occuring and the consequence (in terms of receptor impacts) should it occur.
Follow the steps in each sheet to complete the asessment
</t>
  </si>
  <si>
    <r>
      <t>H</t>
    </r>
    <r>
      <rPr>
        <b/>
        <vertAlign val="subscript"/>
        <sz val="11"/>
        <color theme="1"/>
        <rFont val="Calibri"/>
        <family val="2"/>
        <scheme val="minor"/>
      </rPr>
      <t>2</t>
    </r>
    <r>
      <rPr>
        <b/>
        <sz val="11"/>
        <color theme="1"/>
        <rFont val="Calibri"/>
        <family val="2"/>
        <scheme val="minor"/>
      </rPr>
      <t>S</t>
    </r>
  </si>
  <si>
    <t>Contaminants and corresponding primary receptors</t>
  </si>
  <si>
    <t>Contaminants &amp; secondary receptors</t>
  </si>
  <si>
    <t>The likelihood score is calculated by taking the average scores for each question category in the questionnaire and averaging them for each receptor</t>
  </si>
  <si>
    <t>This sheet calculates the Likelihood portion of the risk assessment for each receptor likely to be affected by the use of alternative water sources.
Please use the drop downs in the Reponse column to each question regarding your project. The sheet will automatically calculate a Likelihood score. The Likelihood Questions tab is included for reference. It shows the justification and response options for each question.</t>
  </si>
  <si>
    <t>A "Yes" for this question will reduce the likelihood score of questions 1.A &amp; 1.C. - 1.F. to a 1, reflecting lowered likelihood of exposure thanks to running in existing ROWs/leases (e.g. in a ditch). This question will not, itself, be scored</t>
  </si>
  <si>
    <r>
      <t xml:space="preserve">This sheet calculates the Consequence portion of the risk assessment for each receptor likely to be affected by the use of alternative water sources.
Please enter your water quality data into the Concentration column and the sheet will automatically calculate a consequence score
</t>
    </r>
    <r>
      <rPr>
        <b/>
        <sz val="11"/>
        <color theme="1"/>
        <rFont val="Calibri"/>
        <family val="2"/>
        <scheme val="minor"/>
      </rPr>
      <t>NOTE: Do not enter a number into the SAR column. This is automatically calculated from sodium, calcium and magnesium concentrations</t>
    </r>
  </si>
  <si>
    <t>Oil &amp; Grease**</t>
  </si>
  <si>
    <t>** Guidelines refer to Table 1 of the Environmental Quality Guidelines for Alberta Surface Waters 2018</t>
  </si>
  <si>
    <t>E-Coli (cfu/100 mL)</t>
  </si>
  <si>
    <t>Removed after Nov 20 meeting - AER consider swamps/ wetlands to be water bodies so it is equivilant to 1A</t>
  </si>
  <si>
    <t>Violating/being an exception from a Guideline is justification for a higher likelihood score. This question's results are either low or high (there is no medium response interpretation)</t>
  </si>
  <si>
    <t>Are any of the project's transportation materials a violation of, or exception to, the Pipeline Guidelines? If an exemption has already been granted, answer “No”.</t>
  </si>
  <si>
    <t>Are any of the project's storage materials a violation of, or exception to, Directive 55? If an exemption has already been granted, answer “No”.</t>
  </si>
  <si>
    <t>Note: this question modifies 1.A. &amp; 1.C - 1.E., but is not itself scored.</t>
  </si>
  <si>
    <t>(select)</t>
  </si>
  <si>
    <t>Notes:</t>
  </si>
  <si>
    <t>This accounts for topography - released water is more likely to impact receptors if it can flow downhill to them.</t>
  </si>
  <si>
    <t>Is all of the project* located on low or flat ground (i.e. in the event of a leak will water remain near the point of the leak)?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</si>
</sst>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b/>
      <sz val="14"/>
      <color theme="10"/>
      <name val="Calibri"/>
      <family val="2"/>
      <scheme val="minor"/>
    </font>
    <font>
      <sz val="14"/>
      <color theme="1"/>
      <name val="Calibri"/>
      <family val="2"/>
      <scheme val="minor"/>
    </font>
    <font>
      <sz val="11"/>
      <color theme="1"/>
      <name val="Calibri"/>
      <family val="2"/>
    </font>
    <font>
      <sz val="11"/>
      <color rgb="FFFF0000"/>
      <name val="Calibri"/>
      <family val="2"/>
      <scheme val="minor"/>
    </font>
    <font>
      <i/>
      <sz val="11"/>
      <color theme="1"/>
      <name val="Calibri"/>
      <family val="2"/>
      <scheme val="minor"/>
    </font>
    <font>
      <i/>
      <sz val="11"/>
      <color rgb="FFFF0000"/>
      <name val="Calibri"/>
      <family val="2"/>
      <scheme val="minor"/>
    </font>
    <font>
      <b/>
      <sz val="11"/>
      <color rgb="FFFF0000"/>
      <name val="Calibri"/>
      <family val="2"/>
      <scheme val="minor"/>
    </font>
    <font>
      <b/>
      <i/>
      <sz val="11"/>
      <color rgb="FFFF0000"/>
      <name val="Calibri"/>
      <family val="2"/>
      <scheme val="minor"/>
    </font>
    <font>
      <sz val="11"/>
      <name val="Calibri"/>
      <family val="2"/>
      <scheme val="minor"/>
    </font>
    <font>
      <vertAlign val="superscript"/>
      <sz val="11"/>
      <color rgb="FFFF0000"/>
      <name val="Calibri"/>
      <family val="2"/>
      <scheme val="minor"/>
    </font>
    <font>
      <i/>
      <vertAlign val="superscript"/>
      <sz val="11"/>
      <color theme="1"/>
      <name val="Calibri"/>
      <family val="2"/>
      <scheme val="minor"/>
    </font>
    <font>
      <vertAlign val="superscript"/>
      <sz val="11"/>
      <name val="Calibri"/>
      <family val="2"/>
      <scheme val="minor"/>
    </font>
    <font>
      <b/>
      <i/>
      <sz val="11"/>
      <color theme="1"/>
      <name val="Calibri"/>
      <family val="2"/>
      <scheme val="minor"/>
    </font>
    <font>
      <b/>
      <vertAlign val="subscript"/>
      <sz val="11"/>
      <color theme="1"/>
      <name val="Calibri"/>
      <family val="2"/>
      <scheme val="minor"/>
    </font>
    <font>
      <strike/>
      <sz val="11"/>
      <color theme="1"/>
      <name val="Calibri"/>
      <family val="2"/>
      <scheme val="minor"/>
    </font>
    <font>
      <i/>
      <strike/>
      <sz val="11"/>
      <color theme="1"/>
      <name val="Calibri"/>
      <family val="2"/>
      <scheme val="minor"/>
    </font>
  </fonts>
  <fills count="16">
    <fill>
      <patternFill patternType="none"/>
    </fill>
    <fill>
      <patternFill patternType="gray125"/>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CC"/>
      </patternFill>
    </fill>
    <fill>
      <patternFill patternType="solid">
        <fgColor theme="9"/>
        <bgColor indexed="64"/>
      </patternFill>
    </fill>
    <fill>
      <patternFill patternType="solid">
        <fgColor theme="9" tint="0.39997558519241921"/>
        <bgColor indexed="64"/>
      </patternFill>
    </fill>
    <fill>
      <patternFill patternType="solid">
        <fgColor theme="7"/>
        <bgColor indexed="64"/>
      </patternFill>
    </fill>
    <fill>
      <patternFill patternType="solid">
        <fgColor theme="2"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tint="-0.249977111117893"/>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B2B2B2"/>
      </left>
      <right style="thin">
        <color rgb="FFB2B2B2"/>
      </right>
      <top style="medium">
        <color indexed="64"/>
      </top>
      <bottom style="thin">
        <color rgb="FFB2B2B2"/>
      </bottom>
      <diagonal/>
    </border>
    <border>
      <left style="thin">
        <color rgb="FFB2B2B2"/>
      </left>
      <right style="medium">
        <color indexed="64"/>
      </right>
      <top style="medium">
        <color indexed="64"/>
      </top>
      <bottom style="thin">
        <color rgb="FFB2B2B2"/>
      </bottom>
      <diagonal/>
    </border>
    <border>
      <left style="thin">
        <color rgb="FFB2B2B2"/>
      </left>
      <right style="thin">
        <color rgb="FFB2B2B2"/>
      </right>
      <top style="thin">
        <color rgb="FFB2B2B2"/>
      </top>
      <bottom style="medium">
        <color indexed="64"/>
      </bottom>
      <diagonal/>
    </border>
    <border>
      <left style="thin">
        <color rgb="FFB2B2B2"/>
      </left>
      <right style="medium">
        <color indexed="64"/>
      </right>
      <top style="thin">
        <color rgb="FFB2B2B2"/>
      </top>
      <bottom style="medium">
        <color indexed="64"/>
      </bottom>
      <diagonal/>
    </border>
    <border>
      <left/>
      <right style="thin">
        <color rgb="FFB2B2B2"/>
      </right>
      <top style="medium">
        <color indexed="64"/>
      </top>
      <bottom style="thin">
        <color rgb="FFB2B2B2"/>
      </bottom>
      <diagonal/>
    </border>
    <border>
      <left/>
      <right style="thin">
        <color rgb="FFB2B2B2"/>
      </right>
      <top style="thin">
        <color rgb="FFB2B2B2"/>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medium">
        <color indexed="64"/>
      </top>
      <bottom style="hair">
        <color indexed="64"/>
      </bottom>
      <diagonal/>
    </border>
    <border>
      <left style="dotted">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tted">
        <color indexed="64"/>
      </left>
      <right style="hair">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dotted">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3">
    <xf numFmtId="0" fontId="0" fillId="0" borderId="0"/>
    <xf numFmtId="0" fontId="6" fillId="0" borderId="0" applyNumberFormat="0" applyFill="0" applyBorder="0" applyAlignment="0" applyProtection="0"/>
    <xf numFmtId="0" fontId="1" fillId="8" borderId="33" applyNumberFormat="0" applyFont="0" applyAlignment="0" applyProtection="0"/>
  </cellStyleXfs>
  <cellXfs count="34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xf>
    <xf numFmtId="0" fontId="0" fillId="0" borderId="1" xfId="0" applyBorder="1"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1" xfId="0" applyBorder="1" applyAlignment="1">
      <alignment horizontal="center"/>
    </xf>
    <xf numFmtId="0" fontId="2" fillId="3" borderId="10" xfId="0" applyFont="1" applyFill="1" applyBorder="1" applyAlignment="1">
      <alignment horizontal="center" vertical="center" wrapText="1"/>
    </xf>
    <xf numFmtId="0" fontId="0" fillId="0" borderId="1" xfId="0"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center"/>
    </xf>
    <xf numFmtId="0" fontId="0" fillId="0" borderId="0" xfId="0" applyAlignment="1">
      <alignment horizontal="left" vertical="top" wrapText="1"/>
    </xf>
    <xf numFmtId="0" fontId="2" fillId="7" borderId="13" xfId="0" applyFont="1" applyFill="1" applyBorder="1" applyAlignment="1">
      <alignment horizontal="left" vertical="top" wrapText="1"/>
    </xf>
    <xf numFmtId="0" fontId="2" fillId="7" borderId="16" xfId="0" applyFont="1" applyFill="1" applyBorder="1" applyAlignment="1">
      <alignment horizontal="left" vertical="top" wrapText="1"/>
    </xf>
    <xf numFmtId="0" fontId="0" fillId="0" borderId="0" xfId="0" applyAlignment="1">
      <alignment vertical="top"/>
    </xf>
    <xf numFmtId="49" fontId="2" fillId="3" borderId="13" xfId="0" applyNumberFormat="1" applyFont="1" applyFill="1" applyBorder="1" applyAlignment="1">
      <alignment horizontal="center" vertical="center"/>
    </xf>
    <xf numFmtId="0" fontId="2" fillId="3" borderId="22" xfId="0" applyFont="1" applyFill="1" applyBorder="1" applyAlignment="1">
      <alignment horizontal="center" vertical="center"/>
    </xf>
    <xf numFmtId="0" fontId="2" fillId="3" borderId="2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6" xfId="0" applyBorder="1" applyAlignment="1">
      <alignment vertical="top" wrapText="1"/>
    </xf>
    <xf numFmtId="0" fontId="0" fillId="0" borderId="26" xfId="0" applyBorder="1" applyAlignment="1">
      <alignment wrapText="1"/>
    </xf>
    <xf numFmtId="0" fontId="0" fillId="0" borderId="15" xfId="0" applyBorder="1"/>
    <xf numFmtId="0" fontId="0" fillId="0" borderId="23" xfId="0" applyBorder="1" applyAlignment="1">
      <alignment horizontal="left" vertical="top" wrapText="1"/>
    </xf>
    <xf numFmtId="0" fontId="0" fillId="0" borderId="17" xfId="0" applyBorder="1"/>
    <xf numFmtId="0" fontId="0" fillId="0" borderId="0" xfId="0"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xf numFmtId="0" fontId="0" fillId="5" borderId="28" xfId="0" applyFill="1" applyBorder="1" applyAlignment="1">
      <alignment horizontal="center" vertical="center" wrapText="1"/>
    </xf>
    <xf numFmtId="0" fontId="0" fillId="5" borderId="19" xfId="0" applyFill="1" applyBorder="1" applyAlignment="1">
      <alignment horizontal="center" vertical="center"/>
    </xf>
    <xf numFmtId="0" fontId="0" fillId="5" borderId="31" xfId="0" applyFill="1" applyBorder="1"/>
    <xf numFmtId="0" fontId="0" fillId="5" borderId="32" xfId="0"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9" xfId="0" applyFont="1" applyFill="1" applyBorder="1" applyAlignment="1">
      <alignment horizontal="center" vertical="center"/>
    </xf>
    <xf numFmtId="0" fontId="2" fillId="5" borderId="1" xfId="0" applyFont="1" applyFill="1" applyBorder="1" applyAlignment="1">
      <alignment horizontal="center"/>
    </xf>
    <xf numFmtId="0" fontId="3" fillId="0" borderId="0" xfId="0" applyFont="1" applyAlignment="1">
      <alignment vertical="center"/>
    </xf>
    <xf numFmtId="0" fontId="4" fillId="0" borderId="0" xfId="0" applyFont="1" applyAlignment="1">
      <alignment vertical="center" wrapText="1"/>
    </xf>
    <xf numFmtId="0" fontId="2" fillId="0" borderId="0" xfId="0" applyFont="1"/>
    <xf numFmtId="0" fontId="4" fillId="0" borderId="0" xfId="0" applyFont="1"/>
    <xf numFmtId="0" fontId="0" fillId="0" borderId="11" xfId="0" applyBorder="1" applyAlignment="1">
      <alignment vertical="center" wrapText="1"/>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9" borderId="1" xfId="0" applyFill="1" applyBorder="1" applyAlignment="1">
      <alignment horizontal="center" vertical="center"/>
    </xf>
    <xf numFmtId="0" fontId="0" fillId="11" borderId="1" xfId="0" applyFill="1" applyBorder="1" applyAlignment="1">
      <alignment horizontal="center" vertical="center"/>
    </xf>
    <xf numFmtId="0" fontId="0" fillId="2" borderId="9" xfId="0" applyFill="1" applyBorder="1" applyAlignment="1">
      <alignment horizontal="center" vertical="center"/>
    </xf>
    <xf numFmtId="0" fontId="0" fillId="11" borderId="11"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5" fillId="0" borderId="0" xfId="0" applyFont="1"/>
    <xf numFmtId="0" fontId="2" fillId="5" borderId="9" xfId="0" applyFont="1" applyFill="1" applyBorder="1" applyAlignment="1">
      <alignment horizontal="center"/>
    </xf>
    <xf numFmtId="0" fontId="0" fillId="10" borderId="8" xfId="0" applyFill="1" applyBorder="1"/>
    <xf numFmtId="0" fontId="0" fillId="0" borderId="9" xfId="0" applyBorder="1" applyAlignment="1">
      <alignment horizontal="center" wrapText="1"/>
    </xf>
    <xf numFmtId="0" fontId="0" fillId="11" borderId="8" xfId="0" applyFill="1" applyBorder="1"/>
    <xf numFmtId="0" fontId="0" fillId="2" borderId="10" xfId="0" applyFill="1" applyBorder="1"/>
    <xf numFmtId="0" fontId="0" fillId="0" borderId="12" xfId="0" applyBorder="1" applyAlignment="1">
      <alignment horizontal="center" wrapText="1"/>
    </xf>
    <xf numFmtId="0" fontId="4" fillId="3" borderId="5" xfId="0" applyFont="1" applyFill="1" applyBorder="1"/>
    <xf numFmtId="0" fontId="2" fillId="0" borderId="8" xfId="0" applyFont="1" applyBorder="1"/>
    <xf numFmtId="0" fontId="2" fillId="0" borderId="10" xfId="0" applyFont="1" applyBorder="1"/>
    <xf numFmtId="0" fontId="2"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8" fillId="0" borderId="9" xfId="0" applyFont="1" applyBorder="1" applyAlignment="1">
      <alignment horizontal="center" vertical="center"/>
    </xf>
    <xf numFmtId="0" fontId="5" fillId="3" borderId="10" xfId="0" applyFont="1" applyFill="1" applyBorder="1" applyAlignment="1">
      <alignment horizontal="center" vertical="center" wrapText="1"/>
    </xf>
    <xf numFmtId="0" fontId="8" fillId="0" borderId="12" xfId="0" applyFont="1" applyBorder="1" applyAlignment="1">
      <alignment horizontal="center" vertical="center"/>
    </xf>
    <xf numFmtId="0" fontId="2" fillId="0" borderId="1"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0" fillId="5" borderId="1" xfId="0" applyFill="1" applyBorder="1" applyAlignment="1">
      <alignment horizontal="center" vertical="center"/>
    </xf>
    <xf numFmtId="16" fontId="0" fillId="9" borderId="1" xfId="0" applyNumberFormat="1" applyFill="1" applyBorder="1" applyAlignment="1">
      <alignment horizontal="center" vertical="center"/>
    </xf>
    <xf numFmtId="0" fontId="0" fillId="12" borderId="30" xfId="0" applyFill="1" applyBorder="1" applyAlignment="1">
      <alignment vertical="center"/>
    </xf>
    <xf numFmtId="0" fontId="0" fillId="12" borderId="32" xfId="0" applyFill="1" applyBorder="1" applyAlignment="1">
      <alignment vertical="center"/>
    </xf>
    <xf numFmtId="0" fontId="0" fillId="0" borderId="0" xfId="0" applyAlignment="1">
      <alignment horizontal="center" wrapText="1"/>
    </xf>
    <xf numFmtId="0" fontId="0" fillId="0" borderId="9" xfId="0" applyBorder="1" applyAlignment="1">
      <alignment horizontal="center"/>
    </xf>
    <xf numFmtId="0" fontId="0" fillId="0" borderId="12" xfId="0" applyBorder="1" applyAlignment="1">
      <alignment horizontal="center"/>
    </xf>
    <xf numFmtId="0" fontId="0" fillId="0" borderId="0" xfId="0" applyAlignment="1">
      <alignment vertical="top" wrapText="1"/>
    </xf>
    <xf numFmtId="16" fontId="0" fillId="0" borderId="1" xfId="0" quotePrefix="1" applyNumberFormat="1" applyBorder="1" applyAlignment="1">
      <alignment horizontal="center"/>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3" borderId="4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xf numFmtId="2" fontId="0" fillId="0" borderId="1" xfId="0" applyNumberFormat="1" applyBorder="1"/>
    <xf numFmtId="2" fontId="0" fillId="0" borderId="9" xfId="0" applyNumberFormat="1" applyBorder="1"/>
    <xf numFmtId="2" fontId="0" fillId="0" borderId="11" xfId="0" applyNumberFormat="1" applyBorder="1"/>
    <xf numFmtId="0" fontId="2" fillId="8" borderId="0" xfId="2" applyFont="1" applyBorder="1"/>
    <xf numFmtId="0" fontId="0" fillId="8" borderId="0" xfId="2" applyFont="1" applyBorder="1"/>
    <xf numFmtId="0" fontId="0" fillId="13" borderId="0" xfId="2" applyFont="1" applyFill="1" applyBorder="1"/>
    <xf numFmtId="0" fontId="0" fillId="13" borderId="0" xfId="0" applyFill="1"/>
    <xf numFmtId="0" fontId="12" fillId="13" borderId="0" xfId="2" applyFont="1" applyFill="1" applyBorder="1"/>
    <xf numFmtId="0" fontId="12" fillId="0" borderId="0" xfId="0" applyFont="1"/>
    <xf numFmtId="0" fontId="0" fillId="0" borderId="0" xfId="0" applyAlignment="1">
      <alignment horizontal="left" vertical="center"/>
    </xf>
    <xf numFmtId="0" fontId="0" fillId="0" borderId="53" xfId="0" applyBorder="1" applyAlignment="1">
      <alignment vertical="center"/>
    </xf>
    <xf numFmtId="0" fontId="0" fillId="0" borderId="53" xfId="0" applyBorder="1" applyAlignment="1">
      <alignment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wrapText="1"/>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59" xfId="0" applyFont="1" applyBorder="1" applyAlignment="1">
      <alignment horizontal="left" wrapText="1"/>
    </xf>
    <xf numFmtId="0" fontId="0" fillId="0" borderId="57" xfId="0" applyBorder="1" applyAlignment="1">
      <alignment vertical="center"/>
    </xf>
    <xf numFmtId="0" fontId="0" fillId="0" borderId="57" xfId="0" applyBorder="1" applyAlignment="1">
      <alignment vertical="center" wrapText="1"/>
    </xf>
    <xf numFmtId="0" fontId="15" fillId="0" borderId="57" xfId="0" applyFont="1" applyBorder="1" applyAlignment="1">
      <alignment vertical="center" wrapText="1"/>
    </xf>
    <xf numFmtId="0" fontId="11" fillId="0" borderId="60" xfId="0" applyFont="1" applyBorder="1" applyAlignment="1">
      <alignment horizontal="left" wrapText="1"/>
    </xf>
    <xf numFmtId="0" fontId="0" fillId="0" borderId="61" xfId="0" applyBorder="1" applyAlignment="1">
      <alignment horizontal="center"/>
    </xf>
    <xf numFmtId="0" fontId="0" fillId="0" borderId="62" xfId="0" applyBorder="1" applyAlignment="1">
      <alignment vertical="center"/>
    </xf>
    <xf numFmtId="0" fontId="0" fillId="0" borderId="62" xfId="0" applyBorder="1" applyAlignment="1">
      <alignment vertical="center" wrapText="1"/>
    </xf>
    <xf numFmtId="0" fontId="0" fillId="0" borderId="62" xfId="0" applyBorder="1" applyAlignment="1">
      <alignment horizontal="center" vertical="center" wrapText="1"/>
    </xf>
    <xf numFmtId="0" fontId="0" fillId="0" borderId="63" xfId="0" applyBorder="1" applyAlignment="1">
      <alignment horizontal="center" vertical="center"/>
    </xf>
    <xf numFmtId="0" fontId="11" fillId="0" borderId="64" xfId="0" applyFont="1" applyBorder="1" applyAlignment="1">
      <alignment horizontal="left" wrapText="1"/>
    </xf>
    <xf numFmtId="0" fontId="0" fillId="0" borderId="65" xfId="0" applyBorder="1" applyAlignment="1">
      <alignment horizontal="center"/>
    </xf>
    <xf numFmtId="0" fontId="11" fillId="0" borderId="66" xfId="0" applyFont="1" applyBorder="1" applyAlignment="1">
      <alignment horizontal="left" wrapText="1"/>
    </xf>
    <xf numFmtId="0" fontId="0" fillId="0" borderId="67" xfId="0" applyBorder="1" applyAlignment="1">
      <alignment horizontal="center"/>
    </xf>
    <xf numFmtId="0" fontId="0" fillId="0" borderId="68" xfId="0" applyBorder="1" applyAlignment="1">
      <alignment vertical="center"/>
    </xf>
    <xf numFmtId="0" fontId="0" fillId="0" borderId="68"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11" fillId="0" borderId="70" xfId="0" applyFont="1" applyBorder="1" applyAlignment="1">
      <alignment horizontal="left" wrapText="1"/>
    </xf>
    <xf numFmtId="0" fontId="0" fillId="0" borderId="73" xfId="0" applyBorder="1" applyAlignment="1">
      <alignment horizontal="center"/>
    </xf>
    <xf numFmtId="0" fontId="11" fillId="0" borderId="58" xfId="0" applyFont="1" applyBorder="1" applyAlignment="1">
      <alignment horizontal="center" vertical="center"/>
    </xf>
    <xf numFmtId="0" fontId="0" fillId="0" borderId="57" xfId="0" applyBorder="1" applyAlignment="1">
      <alignment horizontal="center" vertical="center" wrapText="1"/>
    </xf>
    <xf numFmtId="0" fontId="0" fillId="0" borderId="33" xfId="2" applyFont="1" applyFill="1"/>
    <xf numFmtId="0" fontId="13" fillId="8" borderId="0" xfId="2" applyFont="1" applyBorder="1"/>
    <xf numFmtId="0" fontId="11" fillId="0" borderId="74" xfId="0" applyFont="1" applyBorder="1" applyAlignment="1">
      <alignment horizontal="left" wrapText="1"/>
    </xf>
    <xf numFmtId="0" fontId="11" fillId="0" borderId="75" xfId="0" applyFont="1" applyBorder="1" applyAlignment="1">
      <alignment horizontal="left" wrapText="1"/>
    </xf>
    <xf numFmtId="0" fontId="11" fillId="0" borderId="76" xfId="0" applyFont="1" applyBorder="1" applyAlignment="1">
      <alignment horizontal="left" wrapText="1"/>
    </xf>
    <xf numFmtId="0" fontId="11" fillId="0" borderId="77" xfId="0" applyFont="1" applyBorder="1" applyAlignment="1">
      <alignment horizontal="left" vertical="center" wrapText="1"/>
    </xf>
    <xf numFmtId="0" fontId="0" fillId="14" borderId="71" xfId="0" applyFill="1" applyBorder="1" applyAlignment="1">
      <alignment horizontal="center"/>
    </xf>
    <xf numFmtId="0" fontId="0" fillId="14" borderId="56" xfId="0" applyFill="1" applyBorder="1" applyAlignment="1">
      <alignment vertical="center"/>
    </xf>
    <xf numFmtId="0" fontId="0" fillId="14" borderId="56" xfId="0" applyFill="1" applyBorder="1" applyAlignment="1">
      <alignment vertical="center" wrapText="1"/>
    </xf>
    <xf numFmtId="0" fontId="0" fillId="14" borderId="56" xfId="0" applyFill="1" applyBorder="1" applyAlignment="1">
      <alignment horizontal="center" vertical="center" wrapText="1"/>
    </xf>
    <xf numFmtId="0" fontId="0" fillId="14" borderId="72" xfId="0" applyFill="1" applyBorder="1" applyAlignment="1">
      <alignment horizontal="center" vertical="center"/>
    </xf>
    <xf numFmtId="0" fontId="11" fillId="14" borderId="0" xfId="0" applyFont="1" applyFill="1" applyAlignment="1">
      <alignment horizontal="left" wrapText="1"/>
    </xf>
    <xf numFmtId="0" fontId="11" fillId="14" borderId="66" xfId="0" applyFont="1" applyFill="1" applyBorder="1" applyAlignment="1">
      <alignment horizontal="left" wrapText="1"/>
    </xf>
    <xf numFmtId="0" fontId="11" fillId="0" borderId="77" xfId="0" applyFont="1" applyBorder="1" applyAlignment="1">
      <alignment horizontal="left" wrapText="1"/>
    </xf>
    <xf numFmtId="0" fontId="11" fillId="0" borderId="78" xfId="0" applyFont="1" applyBorder="1" applyAlignment="1">
      <alignment vertical="center" wrapText="1"/>
    </xf>
    <xf numFmtId="0" fontId="11" fillId="0" borderId="79" xfId="0" applyFont="1" applyBorder="1" applyAlignment="1">
      <alignment horizontal="left" wrapText="1"/>
    </xf>
    <xf numFmtId="0" fontId="11" fillId="0" borderId="79" xfId="0" applyFont="1" applyBorder="1" applyAlignment="1">
      <alignment vertical="center" wrapText="1"/>
    </xf>
    <xf numFmtId="0" fontId="11" fillId="0" borderId="80" xfId="0" applyFont="1" applyBorder="1" applyAlignment="1">
      <alignment horizontal="left" wrapText="1"/>
    </xf>
    <xf numFmtId="0" fontId="11" fillId="0" borderId="52" xfId="0" applyFont="1" applyBorder="1" applyAlignment="1">
      <alignment horizontal="left" wrapText="1"/>
    </xf>
    <xf numFmtId="0" fontId="15" fillId="0" borderId="1" xfId="0" applyFont="1" applyBorder="1" applyAlignment="1">
      <alignment vertical="center" wrapText="1"/>
    </xf>
    <xf numFmtId="0" fontId="0" fillId="12" borderId="34" xfId="0" applyFill="1" applyBorder="1" applyAlignment="1">
      <alignment horizontal="center" vertical="center"/>
    </xf>
    <xf numFmtId="0" fontId="0" fillId="12" borderId="20" xfId="0" applyFill="1" applyBorder="1" applyAlignment="1">
      <alignment horizontal="center" vertical="center"/>
    </xf>
    <xf numFmtId="0" fontId="0" fillId="12" borderId="26" xfId="0" applyFill="1" applyBorder="1" applyAlignment="1">
      <alignment horizontal="center" vertical="center"/>
    </xf>
    <xf numFmtId="0" fontId="0" fillId="12" borderId="15" xfId="0" applyFill="1" applyBorder="1" applyAlignment="1">
      <alignment horizontal="center" vertical="center"/>
    </xf>
    <xf numFmtId="0" fontId="0" fillId="12" borderId="35" xfId="0" applyFill="1" applyBorder="1" applyAlignment="1">
      <alignment horizontal="center" vertical="center"/>
    </xf>
    <xf numFmtId="0" fontId="0" fillId="12" borderId="21" xfId="0" applyFill="1" applyBorder="1" applyAlignment="1">
      <alignment horizontal="center" vertical="center"/>
    </xf>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0" fillId="11" borderId="9" xfId="0" applyFill="1" applyBorder="1" applyAlignment="1">
      <alignment horizontal="center" vertical="center"/>
    </xf>
    <xf numFmtId="0" fontId="0" fillId="0" borderId="86" xfId="0" applyBorder="1" applyAlignment="1">
      <alignment horizontal="center"/>
    </xf>
    <xf numFmtId="0" fontId="0" fillId="0" borderId="87" xfId="0" applyBorder="1" applyAlignment="1">
      <alignment vertical="center" wrapText="1"/>
    </xf>
    <xf numFmtId="0" fontId="0" fillId="0" borderId="81" xfId="0" applyBorder="1" applyAlignment="1">
      <alignment horizontal="center"/>
    </xf>
    <xf numFmtId="0" fontId="0" fillId="0" borderId="88" xfId="0" applyBorder="1" applyAlignment="1">
      <alignment horizontal="center" vertical="center"/>
    </xf>
    <xf numFmtId="0" fontId="0" fillId="0" borderId="42" xfId="0" applyBorder="1" applyAlignment="1">
      <alignment horizontal="center"/>
    </xf>
    <xf numFmtId="0" fontId="0" fillId="0" borderId="51" xfId="0" applyBorder="1" applyAlignment="1">
      <alignment horizontal="center"/>
    </xf>
    <xf numFmtId="0" fontId="0" fillId="0" borderId="89" xfId="0" applyBorder="1" applyAlignment="1">
      <alignment horizontal="center" vertical="center"/>
    </xf>
    <xf numFmtId="0" fontId="0" fillId="0" borderId="43" xfId="0" applyBorder="1" applyAlignment="1">
      <alignment horizontal="center"/>
    </xf>
    <xf numFmtId="0" fontId="0" fillId="0" borderId="52" xfId="0" applyBorder="1" applyAlignment="1">
      <alignment vertical="center" wrapText="1"/>
    </xf>
    <xf numFmtId="0" fontId="0" fillId="0" borderId="52" xfId="0" applyBorder="1" applyAlignment="1">
      <alignment horizontal="center"/>
    </xf>
    <xf numFmtId="0" fontId="0" fillId="0" borderId="93" xfId="0" applyBorder="1" applyAlignment="1">
      <alignment horizontal="center" vertical="center"/>
    </xf>
    <xf numFmtId="0" fontId="0" fillId="0" borderId="81" xfId="0" applyBorder="1" applyAlignment="1">
      <alignment vertical="center" wrapText="1"/>
    </xf>
    <xf numFmtId="0" fontId="0" fillId="0" borderId="81" xfId="0" applyBorder="1" applyAlignment="1">
      <alignment horizontal="center" vertical="center"/>
    </xf>
    <xf numFmtId="1" fontId="0" fillId="15" borderId="1" xfId="0" applyNumberFormat="1" applyFill="1" applyBorder="1" applyAlignment="1">
      <alignment horizontal="center" vertical="center"/>
    </xf>
    <xf numFmtId="0" fontId="15" fillId="0" borderId="1" xfId="0" applyFont="1" applyBorder="1" applyAlignment="1" applyProtection="1">
      <alignment horizontal="center" vertical="center"/>
      <protection locked="0"/>
    </xf>
    <xf numFmtId="0" fontId="11" fillId="0" borderId="89" xfId="0" applyFont="1" applyBorder="1" applyAlignment="1">
      <alignment horizontal="left" vertical="center" wrapText="1"/>
    </xf>
    <xf numFmtId="0" fontId="15" fillId="8" borderId="0" xfId="2" applyFont="1" applyBorder="1"/>
    <xf numFmtId="0" fontId="2" fillId="3" borderId="1" xfId="0" applyFont="1" applyFill="1" applyBorder="1" applyAlignment="1">
      <alignment horizontal="center"/>
    </xf>
    <xf numFmtId="0" fontId="2" fillId="3" borderId="9" xfId="0" applyFont="1" applyFill="1" applyBorder="1" applyAlignment="1">
      <alignment horizontal="center"/>
    </xf>
    <xf numFmtId="0" fontId="2" fillId="3" borderId="81" xfId="0" applyFont="1" applyFill="1" applyBorder="1" applyAlignment="1">
      <alignment horizontal="center"/>
    </xf>
    <xf numFmtId="0" fontId="2" fillId="3" borderId="88" xfId="0" applyFont="1" applyFill="1" applyBorder="1" applyAlignment="1">
      <alignment horizontal="center"/>
    </xf>
    <xf numFmtId="0" fontId="0" fillId="0" borderId="51" xfId="0" applyBorder="1" applyAlignment="1">
      <alignment horizontal="center" vertical="center"/>
    </xf>
    <xf numFmtId="0" fontId="0" fillId="0" borderId="52" xfId="0" applyBorder="1" applyAlignment="1">
      <alignment vertical="center"/>
    </xf>
    <xf numFmtId="0" fontId="0" fillId="0" borderId="1" xfId="0" applyBorder="1" applyAlignment="1">
      <alignment vertical="center"/>
    </xf>
    <xf numFmtId="0" fontId="0" fillId="0" borderId="81" xfId="0" applyBorder="1" applyAlignment="1">
      <alignment vertical="center"/>
    </xf>
    <xf numFmtId="0" fontId="0" fillId="0" borderId="51" xfId="0" applyBorder="1" applyAlignment="1">
      <alignment vertical="center"/>
    </xf>
    <xf numFmtId="0" fontId="0" fillId="0" borderId="11" xfId="0" applyBorder="1" applyAlignment="1">
      <alignment vertical="center"/>
    </xf>
    <xf numFmtId="2" fontId="0" fillId="0" borderId="12" xfId="0" applyNumberFormat="1" applyBorder="1"/>
    <xf numFmtId="0" fontId="21" fillId="0" borderId="73" xfId="0" applyFont="1" applyBorder="1" applyAlignment="1">
      <alignment horizontal="center"/>
    </xf>
    <xf numFmtId="0" fontId="21" fillId="0" borderId="57" xfId="0" applyFont="1" applyBorder="1" applyAlignment="1">
      <alignment vertical="center"/>
    </xf>
    <xf numFmtId="0" fontId="21" fillId="0" borderId="57" xfId="0" applyFont="1" applyBorder="1" applyAlignment="1">
      <alignment vertical="center" wrapText="1"/>
    </xf>
    <xf numFmtId="0" fontId="21" fillId="0" borderId="57" xfId="0" applyFont="1" applyBorder="1" applyAlignment="1">
      <alignment horizontal="center" vertical="center"/>
    </xf>
    <xf numFmtId="0" fontId="22" fillId="0" borderId="79" xfId="0" applyFont="1" applyBorder="1" applyAlignment="1">
      <alignment vertical="center" wrapText="1"/>
    </xf>
    <xf numFmtId="0" fontId="2" fillId="0" borderId="0" xfId="0" applyFont="1" applyAlignment="1">
      <alignment vertical="center"/>
    </xf>
    <xf numFmtId="0" fontId="2" fillId="4" borderId="30" xfId="0" applyFont="1" applyFill="1" applyBorder="1" applyAlignment="1">
      <alignment horizontal="center"/>
    </xf>
    <xf numFmtId="0" fontId="2" fillId="4" borderId="31" xfId="0" applyFont="1" applyFill="1" applyBorder="1" applyAlignment="1">
      <alignment horizontal="center"/>
    </xf>
    <xf numFmtId="0" fontId="2" fillId="4" borderId="18"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22" xfId="0" applyFill="1" applyBorder="1" applyAlignment="1">
      <alignment horizontal="center" vertical="top" wrapText="1"/>
    </xf>
    <xf numFmtId="0" fontId="0" fillId="6" borderId="14" xfId="0" applyFill="1" applyBorder="1" applyAlignment="1">
      <alignment horizontal="center" vertical="top" wrapText="1"/>
    </xf>
    <xf numFmtId="0" fontId="0" fillId="6" borderId="16" xfId="0" applyFill="1" applyBorder="1" applyAlignment="1">
      <alignment horizontal="center" vertical="top" wrapText="1"/>
    </xf>
    <xf numFmtId="0" fontId="0" fillId="6" borderId="23" xfId="0" applyFill="1" applyBorder="1" applyAlignment="1">
      <alignment horizontal="center" vertical="top" wrapText="1"/>
    </xf>
    <xf numFmtId="0" fontId="0" fillId="6" borderId="17" xfId="0" applyFill="1" applyBorder="1" applyAlignment="1">
      <alignment horizontal="center" vertical="top"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7" fillId="0" borderId="8" xfId="1" applyFont="1" applyBorder="1" applyAlignment="1">
      <alignment horizontal="left" vertical="center"/>
    </xf>
    <xf numFmtId="0" fontId="7" fillId="0" borderId="1" xfId="1" applyFont="1" applyBorder="1" applyAlignment="1">
      <alignment horizontal="left" vertical="center"/>
    </xf>
    <xf numFmtId="0" fontId="7" fillId="0" borderId="9" xfId="1" applyFont="1" applyBorder="1" applyAlignment="1">
      <alignment horizontal="left" vertical="center"/>
    </xf>
    <xf numFmtId="0" fontId="7" fillId="0" borderId="8" xfId="1" applyFont="1" applyBorder="1" applyAlignment="1">
      <alignment horizontal="left" vertical="center" wrapText="1"/>
    </xf>
    <xf numFmtId="0" fontId="7" fillId="0" borderId="1" xfId="1" applyFont="1" applyBorder="1" applyAlignment="1">
      <alignment horizontal="left" vertical="center" wrapText="1"/>
    </xf>
    <xf numFmtId="0" fontId="7" fillId="0" borderId="9" xfId="1" applyFont="1" applyBorder="1" applyAlignment="1">
      <alignment horizontal="left" vertical="center" wrapText="1"/>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0" fillId="0" borderId="34" xfId="0" applyBorder="1" applyAlignment="1">
      <alignment horizontal="left" vertical="top" wrapText="1"/>
    </xf>
    <xf numFmtId="0" fontId="0" fillId="0" borderId="82" xfId="0"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xf numFmtId="0" fontId="0" fillId="0" borderId="83" xfId="0" applyBorder="1" applyAlignment="1">
      <alignment horizontal="left" vertical="top" wrapText="1"/>
    </xf>
    <xf numFmtId="0" fontId="0" fillId="0" borderId="21" xfId="0" applyBorder="1" applyAlignment="1">
      <alignment horizontal="left" vertical="top" wrapText="1"/>
    </xf>
    <xf numFmtId="0" fontId="11" fillId="6" borderId="84" xfId="0" applyFont="1" applyFill="1" applyBorder="1" applyAlignment="1">
      <alignment horizontal="left" vertical="top" wrapText="1"/>
    </xf>
    <xf numFmtId="0" fontId="11" fillId="6" borderId="85" xfId="0" applyFont="1" applyFill="1" applyBorder="1" applyAlignment="1">
      <alignment horizontal="left" vertical="top" wrapText="1"/>
    </xf>
    <xf numFmtId="0" fontId="11" fillId="6" borderId="36" xfId="0" applyFont="1" applyFill="1" applyBorder="1" applyAlignment="1">
      <alignment horizontal="left" vertical="top" wrapText="1"/>
    </xf>
    <xf numFmtId="0" fontId="0" fillId="6" borderId="22" xfId="0" applyFill="1" applyBorder="1" applyAlignment="1">
      <alignment horizontal="center" vertical="center" wrapText="1"/>
    </xf>
    <xf numFmtId="0" fontId="0" fillId="6" borderId="22" xfId="0" applyFill="1" applyBorder="1" applyAlignment="1">
      <alignment horizontal="center" vertical="center"/>
    </xf>
    <xf numFmtId="0" fontId="0" fillId="6" borderId="14" xfId="0" applyFill="1" applyBorder="1" applyAlignment="1">
      <alignment horizontal="center" vertical="center"/>
    </xf>
    <xf numFmtId="0" fontId="0" fillId="6" borderId="23" xfId="0" applyFill="1" applyBorder="1" applyAlignment="1">
      <alignment horizontal="center" vertical="center"/>
    </xf>
    <xf numFmtId="0" fontId="0" fillId="6" borderId="17" xfId="0" applyFill="1" applyBorder="1" applyAlignment="1">
      <alignment horizontal="center" vertical="center"/>
    </xf>
    <xf numFmtId="0" fontId="2" fillId="7" borderId="24" xfId="0" applyFont="1" applyFill="1" applyBorder="1" applyAlignment="1">
      <alignment horizontal="center" vertical="center"/>
    </xf>
    <xf numFmtId="0" fontId="0" fillId="7" borderId="25" xfId="0" applyFill="1" applyBorder="1" applyAlignment="1">
      <alignment horizontal="center" vertic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vertical="center" textRotation="90"/>
    </xf>
    <xf numFmtId="0" fontId="2" fillId="0" borderId="10" xfId="0" applyFont="1" applyBorder="1" applyAlignment="1">
      <alignment horizontal="center" vertical="center" textRotation="90"/>
    </xf>
    <xf numFmtId="0" fontId="0" fillId="8" borderId="13" xfId="2" applyFont="1" applyBorder="1" applyAlignment="1">
      <alignment horizontal="left" wrapText="1"/>
    </xf>
    <xf numFmtId="0" fontId="0" fillId="8" borderId="22" xfId="2" applyFont="1" applyBorder="1" applyAlignment="1">
      <alignment horizontal="left" wrapText="1"/>
    </xf>
    <xf numFmtId="0" fontId="0" fillId="8" borderId="14" xfId="2" applyFont="1" applyBorder="1" applyAlignment="1">
      <alignment horizontal="left" wrapText="1"/>
    </xf>
    <xf numFmtId="0" fontId="0" fillId="8" borderId="16" xfId="2" applyFont="1" applyBorder="1" applyAlignment="1">
      <alignment horizontal="left" wrapText="1"/>
    </xf>
    <xf numFmtId="0" fontId="0" fillId="8" borderId="23" xfId="2" applyFont="1" applyBorder="1" applyAlignment="1">
      <alignment horizontal="left" wrapText="1"/>
    </xf>
    <xf numFmtId="0" fontId="0" fillId="8" borderId="17" xfId="2" applyFont="1" applyBorder="1" applyAlignment="1">
      <alignment horizontal="left" wrapText="1"/>
    </xf>
    <xf numFmtId="0" fontId="4" fillId="8" borderId="24" xfId="2" applyFont="1" applyBorder="1" applyAlignment="1">
      <alignment horizontal="center" vertical="center"/>
    </xf>
    <xf numFmtId="0" fontId="4" fillId="8" borderId="25" xfId="2" applyFont="1" applyBorder="1" applyAlignment="1">
      <alignment horizontal="center" vertical="center"/>
    </xf>
    <xf numFmtId="0" fontId="0" fillId="8" borderId="49" xfId="2" applyFont="1" applyBorder="1" applyAlignment="1">
      <alignment horizontal="left" vertical="top" wrapText="1"/>
    </xf>
    <xf numFmtId="0" fontId="0" fillId="8" borderId="45" xfId="2" applyFont="1" applyBorder="1" applyAlignment="1">
      <alignment horizontal="left" vertical="top" wrapText="1"/>
    </xf>
    <xf numFmtId="0" fontId="0" fillId="8" borderId="46" xfId="2" applyFont="1" applyBorder="1" applyAlignment="1">
      <alignment horizontal="left" vertical="top" wrapText="1"/>
    </xf>
    <xf numFmtId="0" fontId="0" fillId="8" borderId="50" xfId="2" applyFont="1" applyBorder="1" applyAlignment="1">
      <alignment horizontal="left" vertical="top" wrapText="1"/>
    </xf>
    <xf numFmtId="0" fontId="0" fillId="8" borderId="47" xfId="2" applyFont="1" applyBorder="1" applyAlignment="1">
      <alignment horizontal="left" vertical="top" wrapText="1"/>
    </xf>
    <xf numFmtId="0" fontId="0" fillId="8" borderId="48" xfId="2" applyFont="1" applyBorder="1" applyAlignment="1">
      <alignment horizontal="left" vertical="top" wrapText="1"/>
    </xf>
    <xf numFmtId="0" fontId="2" fillId="8" borderId="24" xfId="2" applyFont="1" applyBorder="1" applyAlignment="1">
      <alignment horizontal="center" vertical="center"/>
    </xf>
    <xf numFmtId="0" fontId="2" fillId="8" borderId="25" xfId="2" applyFont="1" applyBorder="1" applyAlignment="1">
      <alignment horizontal="center" vertical="center"/>
    </xf>
    <xf numFmtId="0" fontId="2" fillId="3" borderId="95" xfId="0" applyFont="1" applyFill="1" applyBorder="1" applyAlignment="1">
      <alignment horizontal="center"/>
    </xf>
    <xf numFmtId="0" fontId="2" fillId="3" borderId="40" xfId="0" applyFont="1" applyFill="1" applyBorder="1" applyAlignment="1">
      <alignment horizontal="center"/>
    </xf>
    <xf numFmtId="0" fontId="2" fillId="3" borderId="41" xfId="0" applyFont="1" applyFill="1" applyBorder="1" applyAlignment="1">
      <alignment horizontal="center"/>
    </xf>
    <xf numFmtId="0" fontId="2" fillId="3" borderId="94" xfId="0" applyFont="1" applyFill="1" applyBorder="1" applyAlignment="1">
      <alignment horizontal="center" vertical="center"/>
    </xf>
    <xf numFmtId="0" fontId="2" fillId="3" borderId="86" xfId="0" applyFont="1" applyFill="1" applyBorder="1" applyAlignment="1">
      <alignment horizontal="center" vertical="center"/>
    </xf>
    <xf numFmtId="0" fontId="2" fillId="0" borderId="0" xfId="0" applyFont="1" applyAlignment="1">
      <alignment horizontal="center" vertical="center"/>
    </xf>
    <xf numFmtId="0" fontId="0" fillId="7" borderId="24" xfId="0" applyFill="1" applyBorder="1" applyAlignment="1">
      <alignment horizontal="center" vertical="top" wrapText="1"/>
    </xf>
    <xf numFmtId="0" fontId="0" fillId="7" borderId="27" xfId="0" applyFill="1" applyBorder="1" applyAlignment="1">
      <alignment horizontal="center" vertical="top" wrapText="1"/>
    </xf>
    <xf numFmtId="0" fontId="0" fillId="7" borderId="25" xfId="0" applyFill="1" applyBorder="1" applyAlignment="1">
      <alignment horizontal="center" vertical="top" wrapText="1"/>
    </xf>
    <xf numFmtId="0" fontId="5" fillId="3" borderId="1" xfId="0" applyFont="1" applyFill="1" applyBorder="1" applyAlignment="1">
      <alignment horizontal="center"/>
    </xf>
    <xf numFmtId="0" fontId="0" fillId="0" borderId="1" xfId="0" applyBorder="1" applyAlignment="1">
      <alignment horizontal="center" vertical="center"/>
    </xf>
    <xf numFmtId="0" fontId="0" fillId="6" borderId="13" xfId="0" applyFill="1" applyBorder="1" applyAlignment="1">
      <alignment horizontal="left" vertical="top" wrapText="1"/>
    </xf>
    <xf numFmtId="0" fontId="0" fillId="6" borderId="22" xfId="0" applyFill="1" applyBorder="1" applyAlignment="1">
      <alignment horizontal="left" vertical="top" wrapText="1"/>
    </xf>
    <xf numFmtId="0" fontId="0" fillId="6" borderId="14" xfId="0" applyFill="1" applyBorder="1" applyAlignment="1">
      <alignment horizontal="left" vertical="top" wrapText="1"/>
    </xf>
    <xf numFmtId="0" fontId="0" fillId="6" borderId="26" xfId="0" applyFill="1" applyBorder="1" applyAlignment="1">
      <alignment horizontal="left" vertical="top" wrapText="1"/>
    </xf>
    <xf numFmtId="0" fontId="0" fillId="6" borderId="0" xfId="0" applyFill="1" applyAlignment="1">
      <alignment horizontal="left" vertical="top" wrapText="1"/>
    </xf>
    <xf numFmtId="0" fontId="0" fillId="6" borderId="15" xfId="0" applyFill="1" applyBorder="1" applyAlignment="1">
      <alignment horizontal="left" vertical="top" wrapText="1"/>
    </xf>
    <xf numFmtId="0" fontId="0" fillId="6" borderId="16" xfId="0" applyFill="1" applyBorder="1" applyAlignment="1">
      <alignment horizontal="left" vertical="top" wrapText="1"/>
    </xf>
    <xf numFmtId="0" fontId="0" fillId="6" borderId="23" xfId="0" applyFill="1" applyBorder="1" applyAlignment="1">
      <alignment horizontal="left" vertical="top" wrapText="1"/>
    </xf>
    <xf numFmtId="0" fontId="0" fillId="6" borderId="17" xfId="0" applyFill="1" applyBorder="1" applyAlignment="1">
      <alignment horizontal="left" vertical="top" wrapText="1"/>
    </xf>
    <xf numFmtId="0" fontId="0" fillId="7" borderId="13" xfId="0" applyFill="1" applyBorder="1" applyAlignment="1">
      <alignment horizontal="center" vertical="top" wrapText="1"/>
    </xf>
    <xf numFmtId="0" fontId="0" fillId="7" borderId="14" xfId="0" applyFill="1" applyBorder="1" applyAlignment="1">
      <alignment horizontal="center" vertical="top" wrapText="1"/>
    </xf>
    <xf numFmtId="0" fontId="0" fillId="7" borderId="26" xfId="0" applyFill="1" applyBorder="1" applyAlignment="1">
      <alignment horizontal="center" vertical="top" wrapText="1"/>
    </xf>
    <xf numFmtId="0" fontId="0" fillId="7" borderId="15" xfId="0" applyFill="1" applyBorder="1" applyAlignment="1">
      <alignment horizontal="center" vertical="top" wrapText="1"/>
    </xf>
    <xf numFmtId="0" fontId="0" fillId="7" borderId="16" xfId="0" applyFill="1" applyBorder="1" applyAlignment="1">
      <alignment horizontal="center" vertical="top" wrapText="1"/>
    </xf>
    <xf numFmtId="0" fontId="0" fillId="7" borderId="17" xfId="0" applyFill="1" applyBorder="1" applyAlignment="1">
      <alignment horizontal="center" vertical="top" wrapText="1"/>
    </xf>
    <xf numFmtId="0" fontId="2" fillId="7" borderId="90" xfId="0" applyFont="1" applyFill="1" applyBorder="1" applyAlignment="1">
      <alignment horizontal="center"/>
    </xf>
    <xf numFmtId="0" fontId="2" fillId="7" borderId="91" xfId="0" applyFont="1" applyFill="1" applyBorder="1" applyAlignment="1">
      <alignment horizontal="center"/>
    </xf>
    <xf numFmtId="0" fontId="2" fillId="7" borderId="92" xfId="0" applyFont="1" applyFill="1" applyBorder="1" applyAlignment="1">
      <alignment horizontal="center"/>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 fillId="7" borderId="1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2" xfId="0" applyFont="1" applyFill="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2" fillId="7" borderId="13" xfId="0" applyFont="1" applyFill="1" applyBorder="1" applyAlignment="1">
      <alignment horizontal="right" vertical="center"/>
    </xf>
    <xf numFmtId="0" fontId="2" fillId="7" borderId="26" xfId="0" applyFont="1" applyFill="1" applyBorder="1" applyAlignment="1">
      <alignment horizontal="right" vertical="center"/>
    </xf>
    <xf numFmtId="0" fontId="2" fillId="7" borderId="16" xfId="0" applyFont="1" applyFill="1" applyBorder="1" applyAlignment="1">
      <alignment horizontal="right" vertical="center"/>
    </xf>
    <xf numFmtId="49" fontId="0" fillId="6" borderId="22" xfId="0" applyNumberFormat="1" applyFill="1" applyBorder="1" applyAlignment="1">
      <alignment horizontal="left" vertical="center" wrapText="1"/>
    </xf>
    <xf numFmtId="49" fontId="0" fillId="6" borderId="14" xfId="0" applyNumberFormat="1" applyFill="1" applyBorder="1" applyAlignment="1">
      <alignment horizontal="left" vertical="center" wrapText="1"/>
    </xf>
    <xf numFmtId="49" fontId="0" fillId="6" borderId="0" xfId="0" applyNumberFormat="1" applyFill="1" applyAlignment="1">
      <alignment horizontal="left" vertical="center" wrapText="1"/>
    </xf>
    <xf numFmtId="49" fontId="0" fillId="6" borderId="15" xfId="0" applyNumberFormat="1" applyFill="1" applyBorder="1" applyAlignment="1">
      <alignment horizontal="left" vertical="center" wrapText="1"/>
    </xf>
    <xf numFmtId="49" fontId="0" fillId="6" borderId="23" xfId="0" applyNumberFormat="1" applyFill="1" applyBorder="1" applyAlignment="1">
      <alignment horizontal="left" vertical="center" wrapText="1"/>
    </xf>
    <xf numFmtId="49" fontId="0" fillId="6" borderId="17" xfId="0" applyNumberFormat="1" applyFill="1" applyBorder="1" applyAlignment="1">
      <alignment horizontal="left" vertical="center" wrapText="1"/>
    </xf>
    <xf numFmtId="0" fontId="2" fillId="3" borderId="18" xfId="0" applyFont="1" applyFill="1" applyBorder="1" applyAlignment="1">
      <alignment horizontal="center" vertical="center"/>
    </xf>
    <xf numFmtId="0" fontId="2" fillId="3" borderId="28"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29" xfId="0" applyFont="1" applyFill="1" applyBorder="1" applyAlignment="1">
      <alignment horizontal="center"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vertical="center" textRotation="90"/>
    </xf>
    <xf numFmtId="0" fontId="2" fillId="0" borderId="43" xfId="0" applyFont="1" applyBorder="1" applyAlignment="1">
      <alignment horizontal="center" vertical="center" textRotation="90"/>
    </xf>
    <xf numFmtId="0" fontId="2" fillId="0" borderId="44" xfId="0" applyFont="1" applyBorder="1" applyAlignment="1">
      <alignment horizontal="center" vertical="center" textRotation="90"/>
    </xf>
    <xf numFmtId="0" fontId="0" fillId="0" borderId="0" xfId="0" applyAlignment="1">
      <alignment horizontal="center"/>
    </xf>
    <xf numFmtId="0" fontId="2" fillId="7" borderId="0" xfId="0" applyFont="1" applyFill="1" applyAlignment="1">
      <alignment horizontal="center"/>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25" xfId="0" applyFont="1" applyBorder="1" applyAlignment="1">
      <alignment horizontal="center" vertical="center"/>
    </xf>
    <xf numFmtId="0" fontId="0" fillId="0" borderId="51"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5" xfId="0" applyFont="1" applyBorder="1" applyAlignment="1">
      <alignment horizontal="center"/>
    </xf>
  </cellXfs>
  <cellStyles count="3">
    <cellStyle name="Hyperlink" xfId="1" builtinId="8"/>
    <cellStyle name="Normal" xfId="0" builtinId="0"/>
    <cellStyle name="Note" xfId="2" builtinId="10"/>
  </cellStyles>
  <dxfs count="53">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AE14E-A492-4F59-A825-BE2140D55DA4}">
  <sheetPr codeName="Sheet6">
    <tabColor theme="7" tint="0.59999389629810485"/>
  </sheetPr>
  <dimension ref="C1:F209"/>
  <sheetViews>
    <sheetView workbookViewId="0">
      <selection activeCell="D213" sqref="D213"/>
    </sheetView>
  </sheetViews>
  <sheetFormatPr defaultRowHeight="14.4" x14ac:dyDescent="0.55000000000000004"/>
  <cols>
    <col min="3" max="3" width="43" customWidth="1"/>
    <col min="4" max="4" width="19.578125" style="18" customWidth="1"/>
    <col min="5" max="5" width="30.83984375" style="18" customWidth="1"/>
    <col min="6" max="6" width="18.83984375" customWidth="1"/>
  </cols>
  <sheetData>
    <row r="1" spans="3:6" ht="14.7" thickBot="1" x14ac:dyDescent="0.6"/>
    <row r="2" spans="3:6" ht="32.25" customHeight="1" x14ac:dyDescent="0.55000000000000004">
      <c r="C2" s="19" t="s">
        <v>20</v>
      </c>
      <c r="D2" s="201"/>
      <c r="E2" s="202"/>
      <c r="F2" s="203"/>
    </row>
    <row r="3" spans="3:6" ht="32.25" customHeight="1" thickBot="1" x14ac:dyDescent="0.6">
      <c r="C3" s="20"/>
      <c r="D3" s="204"/>
      <c r="E3" s="205"/>
      <c r="F3" s="206"/>
    </row>
    <row r="5" spans="3:6" ht="14.7" thickBot="1" x14ac:dyDescent="0.6"/>
    <row r="6" spans="3:6" x14ac:dyDescent="0.55000000000000004">
      <c r="C6" s="22" t="s">
        <v>15</v>
      </c>
      <c r="D6" s="23" t="s">
        <v>14</v>
      </c>
      <c r="E6" s="24" t="s">
        <v>21</v>
      </c>
      <c r="F6" s="25" t="s">
        <v>22</v>
      </c>
    </row>
    <row r="7" spans="3:6" ht="14.7" thickBot="1" x14ac:dyDescent="0.6">
      <c r="C7" s="197"/>
      <c r="D7" s="198"/>
      <c r="E7" s="36"/>
      <c r="F7" s="37"/>
    </row>
    <row r="8" spans="3:6" s="21" customFormat="1" ht="63" hidden="1" customHeight="1" x14ac:dyDescent="0.55000000000000004">
      <c r="C8" s="26" t="e">
        <f>IF(#REF!="Yes",#REF!,)</f>
        <v>#REF!</v>
      </c>
      <c r="D8" s="18" t="e">
        <f>#REF!</f>
        <v>#REF!</v>
      </c>
      <c r="E8" s="31"/>
      <c r="F8" s="33">
        <v>0.01</v>
      </c>
    </row>
    <row r="9" spans="3:6" s="21" customFormat="1" ht="63" hidden="1" customHeight="1" x14ac:dyDescent="0.55000000000000004">
      <c r="C9" s="26" t="e">
        <f>IF(#REF!="Yes",#REF!,)</f>
        <v>#REF!</v>
      </c>
      <c r="D9" s="18" t="e">
        <f>#REF!</f>
        <v>#REF!</v>
      </c>
      <c r="E9" s="31"/>
      <c r="F9" s="33"/>
    </row>
    <row r="10" spans="3:6" s="21" customFormat="1" ht="63" hidden="1" customHeight="1" x14ac:dyDescent="0.55000000000000004">
      <c r="C10" s="26" t="e">
        <f>IF(#REF!="Yes",#REF!,)</f>
        <v>#REF!</v>
      </c>
      <c r="D10" s="18" t="e">
        <f>#REF!</f>
        <v>#REF!</v>
      </c>
      <c r="E10" s="31"/>
      <c r="F10" s="33"/>
    </row>
    <row r="11" spans="3:6" s="21" customFormat="1" ht="63" hidden="1" customHeight="1" x14ac:dyDescent="0.55000000000000004">
      <c r="C11" s="26" t="e">
        <f>IF(#REF!="Yes",#REF!,)</f>
        <v>#REF!</v>
      </c>
      <c r="D11" s="18" t="e">
        <f>#REF!</f>
        <v>#REF!</v>
      </c>
      <c r="E11" s="31"/>
      <c r="F11" s="33"/>
    </row>
    <row r="12" spans="3:6" s="21" customFormat="1" ht="63" hidden="1" customHeight="1" x14ac:dyDescent="0.55000000000000004">
      <c r="C12" s="26" t="e">
        <f>IF(#REF!="Yes",#REF!,)</f>
        <v>#REF!</v>
      </c>
      <c r="D12" s="18" t="e">
        <f>#REF!</f>
        <v>#REF!</v>
      </c>
      <c r="E12" s="31"/>
      <c r="F12" s="33"/>
    </row>
    <row r="13" spans="3:6" s="21" customFormat="1" ht="63" hidden="1" customHeight="1" x14ac:dyDescent="0.55000000000000004">
      <c r="C13" s="26" t="e">
        <f>IF(#REF!="Yes",#REF!,)</f>
        <v>#REF!</v>
      </c>
      <c r="D13" s="18" t="e">
        <f>#REF!</f>
        <v>#REF!</v>
      </c>
      <c r="E13" s="31"/>
      <c r="F13" s="33"/>
    </row>
    <row r="14" spans="3:6" s="21" customFormat="1" ht="63" hidden="1" customHeight="1" x14ac:dyDescent="0.55000000000000004">
      <c r="C14" s="26" t="e">
        <f>IF(#REF!="Yes",#REF!,)</f>
        <v>#REF!</v>
      </c>
      <c r="D14" s="18" t="e">
        <f>#REF!</f>
        <v>#REF!</v>
      </c>
      <c r="E14" s="31"/>
      <c r="F14" s="33"/>
    </row>
    <row r="15" spans="3:6" s="21" customFormat="1" ht="63" hidden="1" customHeight="1" x14ac:dyDescent="0.55000000000000004">
      <c r="C15" s="26" t="e">
        <f>IF(#REF!="Yes",#REF!,)</f>
        <v>#REF!</v>
      </c>
      <c r="D15" s="18" t="e">
        <f>#REF!</f>
        <v>#REF!</v>
      </c>
      <c r="E15" s="31"/>
      <c r="F15" s="33"/>
    </row>
    <row r="16" spans="3:6" s="21" customFormat="1" ht="63" hidden="1" customHeight="1" x14ac:dyDescent="0.55000000000000004">
      <c r="C16" s="26" t="e">
        <f>IF(#REF!="Yes",#REF!,)</f>
        <v>#REF!</v>
      </c>
      <c r="D16" s="18" t="e">
        <f>#REF!</f>
        <v>#REF!</v>
      </c>
      <c r="E16" s="31"/>
      <c r="F16" s="33"/>
    </row>
    <row r="17" spans="3:6" s="21" customFormat="1" ht="63" hidden="1" customHeight="1" x14ac:dyDescent="0.55000000000000004">
      <c r="C17" s="26" t="e">
        <f>IF(#REF!="Yes",#REF!,)</f>
        <v>#REF!</v>
      </c>
      <c r="D17" s="18" t="e">
        <f>#REF!</f>
        <v>#REF!</v>
      </c>
      <c r="E17" s="31"/>
      <c r="F17" s="33"/>
    </row>
    <row r="18" spans="3:6" s="21" customFormat="1" ht="63" hidden="1" customHeight="1" x14ac:dyDescent="0.55000000000000004">
      <c r="C18" s="26" t="e">
        <f>IF(#REF!="Yes",#REF!,)</f>
        <v>#REF!</v>
      </c>
      <c r="D18" s="18" t="e">
        <f>#REF!</f>
        <v>#REF!</v>
      </c>
      <c r="E18" s="31"/>
      <c r="F18" s="33"/>
    </row>
    <row r="19" spans="3:6" s="21" customFormat="1" ht="63" hidden="1" customHeight="1" x14ac:dyDescent="0.55000000000000004">
      <c r="C19" s="26" t="e">
        <f>IF(#REF!="Yes",#REF!,)</f>
        <v>#REF!</v>
      </c>
      <c r="D19" s="18" t="e">
        <f>#REF!</f>
        <v>#REF!</v>
      </c>
      <c r="E19" s="31"/>
      <c r="F19" s="33"/>
    </row>
    <row r="20" spans="3:6" s="21" customFormat="1" ht="63" hidden="1" customHeight="1" x14ac:dyDescent="0.55000000000000004">
      <c r="C20" s="26" t="e">
        <f>IF(#REF!="Yes",#REF!,)</f>
        <v>#REF!</v>
      </c>
      <c r="D20" s="18" t="e">
        <f>#REF!</f>
        <v>#REF!</v>
      </c>
      <c r="E20" s="31"/>
      <c r="F20" s="33"/>
    </row>
    <row r="21" spans="3:6" s="21" customFormat="1" ht="63" hidden="1" customHeight="1" x14ac:dyDescent="0.55000000000000004">
      <c r="C21" s="26" t="e">
        <f>IF(#REF!="Yes",#REF!,)</f>
        <v>#REF!</v>
      </c>
      <c r="D21" s="18" t="e">
        <f>#REF!</f>
        <v>#REF!</v>
      </c>
      <c r="E21" s="31"/>
      <c r="F21" s="33"/>
    </row>
    <row r="22" spans="3:6" s="21" customFormat="1" ht="63" hidden="1" customHeight="1" x14ac:dyDescent="0.55000000000000004">
      <c r="C22" s="26" t="e">
        <f>IF(#REF!="Yes",#REF!,)</f>
        <v>#REF!</v>
      </c>
      <c r="D22" s="18" t="e">
        <f>#REF!</f>
        <v>#REF!</v>
      </c>
      <c r="E22" s="31"/>
      <c r="F22" s="33"/>
    </row>
    <row r="23" spans="3:6" s="21" customFormat="1" ht="63" hidden="1" customHeight="1" x14ac:dyDescent="0.55000000000000004">
      <c r="C23" s="26" t="e">
        <f>IF(#REF!="Yes",#REF!,)</f>
        <v>#REF!</v>
      </c>
      <c r="D23" s="18" t="e">
        <f>#REF!</f>
        <v>#REF!</v>
      </c>
      <c r="E23" s="31"/>
      <c r="F23" s="33"/>
    </row>
    <row r="24" spans="3:6" ht="45" hidden="1" customHeight="1" x14ac:dyDescent="0.55000000000000004">
      <c r="C24" s="26" t="e">
        <f>IF(#REF!="Yes",#REF!,)</f>
        <v>#REF!</v>
      </c>
      <c r="D24" s="18" t="e">
        <f>#REF!</f>
        <v>#REF!</v>
      </c>
      <c r="E24" s="31"/>
      <c r="F24" s="33"/>
    </row>
    <row r="25" spans="3:6" ht="45" hidden="1" customHeight="1" x14ac:dyDescent="0.55000000000000004">
      <c r="C25" s="26" t="e">
        <f>IF(#REF!="Yes",#REF!,)</f>
        <v>#REF!</v>
      </c>
      <c r="D25" s="18" t="e">
        <f>#REF!</f>
        <v>#REF!</v>
      </c>
      <c r="E25" s="31"/>
      <c r="F25" s="33"/>
    </row>
    <row r="26" spans="3:6" ht="45" hidden="1" customHeight="1" x14ac:dyDescent="0.55000000000000004">
      <c r="C26" s="26" t="e">
        <f>IF(#REF!="Yes",#REF!,)</f>
        <v>#REF!</v>
      </c>
      <c r="D26" s="18" t="e">
        <f>#REF!</f>
        <v>#REF!</v>
      </c>
      <c r="E26" s="31"/>
      <c r="F26" s="33"/>
    </row>
    <row r="27" spans="3:6" ht="45" hidden="1" customHeight="1" x14ac:dyDescent="0.55000000000000004">
      <c r="C27" s="26" t="e">
        <f>IF(#REF!="Yes",#REF!,)</f>
        <v>#REF!</v>
      </c>
      <c r="D27" s="18" t="e">
        <f>#REF!</f>
        <v>#REF!</v>
      </c>
      <c r="E27" s="31"/>
      <c r="F27" s="33"/>
    </row>
    <row r="28" spans="3:6" ht="45" hidden="1" customHeight="1" x14ac:dyDescent="0.55000000000000004">
      <c r="C28" s="26" t="e">
        <f>IF(#REF!="Yes",#REF!,)</f>
        <v>#REF!</v>
      </c>
      <c r="D28" s="18" t="e">
        <f>#REF!</f>
        <v>#REF!</v>
      </c>
      <c r="E28" s="31"/>
      <c r="F28" s="33"/>
    </row>
    <row r="29" spans="3:6" ht="45" hidden="1" customHeight="1" x14ac:dyDescent="0.55000000000000004">
      <c r="C29" s="26" t="e">
        <f>IF(#REF!="Yes",#REF!,)</f>
        <v>#REF!</v>
      </c>
      <c r="D29" s="18" t="e">
        <f>#REF!</f>
        <v>#REF!</v>
      </c>
      <c r="E29" s="31"/>
      <c r="F29" s="33"/>
    </row>
    <row r="30" spans="3:6" ht="45" hidden="1" customHeight="1" x14ac:dyDescent="0.55000000000000004">
      <c r="C30" s="26" t="e">
        <f>IF(#REF!="Yes",#REF!,)</f>
        <v>#REF!</v>
      </c>
      <c r="D30" s="18" t="e">
        <f>#REF!</f>
        <v>#REF!</v>
      </c>
      <c r="E30" s="31"/>
      <c r="F30" s="33"/>
    </row>
    <row r="31" spans="3:6" ht="45" hidden="1" customHeight="1" x14ac:dyDescent="0.55000000000000004">
      <c r="C31" s="26" t="e">
        <f>IF(#REF!="Yes",#REF!,)</f>
        <v>#REF!</v>
      </c>
      <c r="D31" s="18" t="e">
        <f>#REF!</f>
        <v>#REF!</v>
      </c>
      <c r="E31" s="31"/>
      <c r="F31" s="33"/>
    </row>
    <row r="32" spans="3:6" hidden="1" x14ac:dyDescent="0.55000000000000004">
      <c r="C32" s="26" t="e">
        <f>IF(#REF!="Not Applicable", ,#REF!)</f>
        <v>#REF!</v>
      </c>
      <c r="E32" s="31"/>
      <c r="F32" s="33"/>
    </row>
    <row r="33" spans="3:6" ht="14.7" hidden="1" thickBot="1" x14ac:dyDescent="0.6">
      <c r="C33" s="26" t="e">
        <f>IF(#REF!="Not Applicable", ,#REF!)</f>
        <v>#REF!</v>
      </c>
      <c r="E33" s="31"/>
      <c r="F33" s="33"/>
    </row>
    <row r="34" spans="3:6" ht="14.7" thickBot="1" x14ac:dyDescent="0.6">
      <c r="C34" s="199"/>
      <c r="D34" s="200"/>
      <c r="E34" s="34"/>
      <c r="F34" s="35"/>
    </row>
    <row r="35" spans="3:6" ht="45" hidden="1" customHeight="1" x14ac:dyDescent="0.55000000000000004">
      <c r="C35" s="27" t="e">
        <f>IF(#REF!="Yes",#REF!,)</f>
        <v>#REF!</v>
      </c>
      <c r="D35" s="18" t="e">
        <f>#REF!</f>
        <v>#REF!</v>
      </c>
      <c r="E35" s="31"/>
      <c r="F35" s="33"/>
    </row>
    <row r="36" spans="3:6" ht="45" hidden="1" customHeight="1" x14ac:dyDescent="0.55000000000000004">
      <c r="C36" s="27" t="e">
        <f>IF(#REF!="Yes",#REF!,)</f>
        <v>#REF!</v>
      </c>
      <c r="D36" s="18" t="e">
        <f>#REF!</f>
        <v>#REF!</v>
      </c>
      <c r="E36" s="31"/>
      <c r="F36" s="33"/>
    </row>
    <row r="37" spans="3:6" ht="45" hidden="1" customHeight="1" x14ac:dyDescent="0.55000000000000004">
      <c r="C37" s="27" t="e">
        <f>IF(#REF!="Yes",#REF!,)</f>
        <v>#REF!</v>
      </c>
      <c r="D37" s="18" t="e">
        <f>#REF!</f>
        <v>#REF!</v>
      </c>
      <c r="E37" s="31"/>
      <c r="F37" s="33"/>
    </row>
    <row r="38" spans="3:6" ht="45" hidden="1" customHeight="1" x14ac:dyDescent="0.55000000000000004">
      <c r="C38" s="27" t="e">
        <f>IF(#REF!="Yes",#REF!,)</f>
        <v>#REF!</v>
      </c>
      <c r="D38" s="18" t="e">
        <f>#REF!</f>
        <v>#REF!</v>
      </c>
      <c r="E38" s="31"/>
      <c r="F38" s="33"/>
    </row>
    <row r="39" spans="3:6" ht="45" hidden="1" customHeight="1" x14ac:dyDescent="0.55000000000000004">
      <c r="C39" s="27" t="e">
        <f>IF(#REF!="Yes",#REF!,)</f>
        <v>#REF!</v>
      </c>
      <c r="D39" s="18" t="e">
        <f>#REF!</f>
        <v>#REF!</v>
      </c>
      <c r="E39" s="31"/>
      <c r="F39" s="33"/>
    </row>
    <row r="40" spans="3:6" ht="45" hidden="1" customHeight="1" x14ac:dyDescent="0.55000000000000004">
      <c r="C40" s="27" t="e">
        <f>IF(#REF!="Yes",#REF!,)</f>
        <v>#REF!</v>
      </c>
      <c r="D40" s="18" t="e">
        <f>#REF!</f>
        <v>#REF!</v>
      </c>
      <c r="E40" s="31"/>
      <c r="F40" s="33"/>
    </row>
    <row r="41" spans="3:6" ht="45" hidden="1" customHeight="1" x14ac:dyDescent="0.55000000000000004">
      <c r="C41" s="27" t="e">
        <f>IF(#REF!="Not Applicable", ,#REF!)</f>
        <v>#REF!</v>
      </c>
      <c r="D41" s="18" t="e">
        <f>#REF!</f>
        <v>#REF!</v>
      </c>
      <c r="E41" s="31"/>
      <c r="F41" s="33"/>
    </row>
    <row r="42" spans="3:6" ht="45" hidden="1" customHeight="1" thickBot="1" x14ac:dyDescent="0.6">
      <c r="C42" s="27" t="e">
        <f>IF(#REF!="Not Applicable", ,#REF!)</f>
        <v>#REF!</v>
      </c>
      <c r="D42" s="18" t="e">
        <f>#REF!</f>
        <v>#REF!</v>
      </c>
      <c r="E42" s="31"/>
      <c r="F42" s="33"/>
    </row>
    <row r="43" spans="3:6" ht="14.7" thickBot="1" x14ac:dyDescent="0.6">
      <c r="C43" s="199" t="s">
        <v>16</v>
      </c>
      <c r="D43" s="200"/>
      <c r="E43" s="34"/>
      <c r="F43" s="35"/>
    </row>
    <row r="44" spans="3:6" ht="43.5" hidden="1" customHeight="1" x14ac:dyDescent="0.55000000000000004">
      <c r="C44" s="27" t="e">
        <f>IF(#REF!="Yes",#REF!,)</f>
        <v>#REF!</v>
      </c>
      <c r="D44" s="18" t="e">
        <f>#REF!</f>
        <v>#REF!</v>
      </c>
      <c r="E44" s="31"/>
      <c r="F44" s="33"/>
    </row>
    <row r="45" spans="3:6" ht="43.5" hidden="1" customHeight="1" x14ac:dyDescent="0.55000000000000004">
      <c r="C45" s="27" t="e">
        <f>IF(#REF!="Yes",#REF!,)</f>
        <v>#REF!</v>
      </c>
      <c r="D45" s="18" t="e">
        <f>#REF!</f>
        <v>#REF!</v>
      </c>
      <c r="F45" s="28"/>
    </row>
    <row r="46" spans="3:6" ht="43.5" hidden="1" customHeight="1" x14ac:dyDescent="0.55000000000000004">
      <c r="C46" s="27" t="e">
        <f>IF(#REF!="Yes",#REF!,)</f>
        <v>#REF!</v>
      </c>
      <c r="D46" s="18" t="e">
        <f>#REF!</f>
        <v>#REF!</v>
      </c>
      <c r="F46" s="28"/>
    </row>
    <row r="47" spans="3:6" ht="43.5" hidden="1" customHeight="1" x14ac:dyDescent="0.55000000000000004">
      <c r="C47" s="27" t="e">
        <f>IF(#REF!="Yes",#REF!,)</f>
        <v>#REF!</v>
      </c>
      <c r="D47" s="18" t="e">
        <f>#REF!</f>
        <v>#REF!</v>
      </c>
      <c r="F47" s="28"/>
    </row>
    <row r="48" spans="3:6" ht="43.5" hidden="1" customHeight="1" x14ac:dyDescent="0.55000000000000004">
      <c r="C48" s="27" t="e">
        <f>IF(#REF!="Yes",#REF!,)</f>
        <v>#REF!</v>
      </c>
      <c r="D48" s="18" t="e">
        <f>#REF!</f>
        <v>#REF!</v>
      </c>
      <c r="F48" s="28"/>
    </row>
    <row r="49" spans="3:6" ht="43.5" hidden="1" customHeight="1" x14ac:dyDescent="0.55000000000000004">
      <c r="C49" s="27" t="e">
        <f>IF(#REF!="Yes",#REF!,)</f>
        <v>#REF!</v>
      </c>
      <c r="D49" s="18" t="e">
        <f>#REF!</f>
        <v>#REF!</v>
      </c>
      <c r="F49" s="28"/>
    </row>
    <row r="50" spans="3:6" ht="43.5" hidden="1" customHeight="1" x14ac:dyDescent="0.55000000000000004">
      <c r="C50" s="27" t="e">
        <f>IF(#REF!="Yes",#REF!,)</f>
        <v>#REF!</v>
      </c>
      <c r="D50" s="18" t="e">
        <f>#REF!</f>
        <v>#REF!</v>
      </c>
      <c r="F50" s="28"/>
    </row>
    <row r="51" spans="3:6" ht="43.5" hidden="1" customHeight="1" x14ac:dyDescent="0.55000000000000004">
      <c r="C51" s="27" t="e">
        <f>IF(#REF!="Yes",#REF!,)</f>
        <v>#REF!</v>
      </c>
      <c r="D51" s="18" t="e">
        <f>#REF!</f>
        <v>#REF!</v>
      </c>
      <c r="F51" s="28"/>
    </row>
    <row r="52" spans="3:6" ht="43.5" hidden="1" customHeight="1" x14ac:dyDescent="0.55000000000000004">
      <c r="C52" s="27" t="e">
        <f>IF(#REF!="Yes",#REF!,)</f>
        <v>#REF!</v>
      </c>
      <c r="D52" s="18" t="e">
        <f>#REF!</f>
        <v>#REF!</v>
      </c>
      <c r="F52" s="28"/>
    </row>
    <row r="53" spans="3:6" ht="43.5" hidden="1" customHeight="1" x14ac:dyDescent="0.55000000000000004">
      <c r="C53" s="27" t="e">
        <f>IF(#REF!="Yes",#REF!,)</f>
        <v>#REF!</v>
      </c>
      <c r="D53" s="18" t="e">
        <f>#REF!</f>
        <v>#REF!</v>
      </c>
      <c r="F53" s="28"/>
    </row>
    <row r="54" spans="3:6" ht="43.5" hidden="1" customHeight="1" x14ac:dyDescent="0.55000000000000004">
      <c r="C54" s="27" t="e">
        <f>IF(#REF!="Yes",#REF!,)</f>
        <v>#REF!</v>
      </c>
      <c r="D54" s="18" t="e">
        <f>#REF!</f>
        <v>#REF!</v>
      </c>
      <c r="F54" s="28"/>
    </row>
    <row r="55" spans="3:6" ht="43.5" hidden="1" customHeight="1" x14ac:dyDescent="0.55000000000000004">
      <c r="C55" s="27" t="e">
        <f>IF(#REF!="Yes",#REF!,)</f>
        <v>#REF!</v>
      </c>
      <c r="D55" s="18" t="e">
        <f>#REF!</f>
        <v>#REF!</v>
      </c>
      <c r="F55" s="28"/>
    </row>
    <row r="56" spans="3:6" ht="43.5" hidden="1" customHeight="1" x14ac:dyDescent="0.55000000000000004">
      <c r="C56" s="27" t="e">
        <f>IF(#REF!="Yes",#REF!,)</f>
        <v>#REF!</v>
      </c>
      <c r="D56" s="18" t="e">
        <f>#REF!</f>
        <v>#REF!</v>
      </c>
      <c r="F56" s="28"/>
    </row>
    <row r="57" spans="3:6" ht="43.5" hidden="1" customHeight="1" x14ac:dyDescent="0.55000000000000004">
      <c r="C57" s="27" t="e">
        <f>IF(#REF!="Yes",#REF!,)</f>
        <v>#REF!</v>
      </c>
      <c r="D57" s="18" t="e">
        <f>#REF!</f>
        <v>#REF!</v>
      </c>
      <c r="F57" s="28"/>
    </row>
    <row r="58" spans="3:6" ht="43.5" hidden="1" customHeight="1" x14ac:dyDescent="0.55000000000000004">
      <c r="C58" s="27" t="e">
        <f>IF(#REF!="Yes",#REF!,)</f>
        <v>#REF!</v>
      </c>
      <c r="D58" s="18" t="e">
        <f>#REF!</f>
        <v>#REF!</v>
      </c>
      <c r="F58" s="28"/>
    </row>
    <row r="59" spans="3:6" ht="43.5" hidden="1" customHeight="1" x14ac:dyDescent="0.55000000000000004">
      <c r="C59" s="27" t="e">
        <f>IF(#REF!="Yes",#REF!,)</f>
        <v>#REF!</v>
      </c>
      <c r="D59" s="18" t="e">
        <f>#REF!</f>
        <v>#REF!</v>
      </c>
      <c r="F59" s="28"/>
    </row>
    <row r="60" spans="3:6" ht="43.5" hidden="1" customHeight="1" x14ac:dyDescent="0.55000000000000004">
      <c r="C60" s="27" t="e">
        <f>IF(#REF!="Yes",#REF!,)</f>
        <v>#REF!</v>
      </c>
      <c r="D60" s="18" t="e">
        <f>#REF!</f>
        <v>#REF!</v>
      </c>
      <c r="F60" s="28"/>
    </row>
    <row r="61" spans="3:6" ht="43.5" hidden="1" customHeight="1" x14ac:dyDescent="0.55000000000000004">
      <c r="C61" s="27" t="e">
        <f>IF(#REF!="Yes",#REF!,)</f>
        <v>#REF!</v>
      </c>
      <c r="D61" s="18" t="e">
        <f>#REF!</f>
        <v>#REF!</v>
      </c>
      <c r="F61" s="28"/>
    </row>
    <row r="62" spans="3:6" ht="43.5" hidden="1" customHeight="1" x14ac:dyDescent="0.55000000000000004">
      <c r="C62" s="27" t="e">
        <f>IF(#REF!="Yes",#REF!,)</f>
        <v>#REF!</v>
      </c>
      <c r="D62" s="18" t="e">
        <f>#REF!</f>
        <v>#REF!</v>
      </c>
      <c r="F62" s="28"/>
    </row>
    <row r="63" spans="3:6" ht="43.5" hidden="1" customHeight="1" x14ac:dyDescent="0.55000000000000004">
      <c r="C63" s="27" t="e">
        <f>IF(#REF!="Yes",#REF!,)</f>
        <v>#REF!</v>
      </c>
      <c r="D63" s="18" t="e">
        <f>#REF!</f>
        <v>#REF!</v>
      </c>
      <c r="F63" s="28"/>
    </row>
    <row r="64" spans="3:6" ht="43.5" hidden="1" customHeight="1" thickBot="1" x14ac:dyDescent="0.6">
      <c r="C64" s="27" t="e">
        <f>IF(#REF!="Yes",#REF!,)</f>
        <v>#REF!</v>
      </c>
      <c r="D64" s="29" t="e">
        <f>#REF!</f>
        <v>#REF!</v>
      </c>
      <c r="E64" s="29"/>
      <c r="F64" s="30"/>
    </row>
    <row r="65" spans="3:4" ht="43.5" hidden="1" customHeight="1" x14ac:dyDescent="0.55000000000000004">
      <c r="C65" s="27" t="e">
        <f>IF(#REF!="Not Applicable", ,#REF!)</f>
        <v>#REF!</v>
      </c>
      <c r="D65" s="18" t="e">
        <f>#REF!</f>
        <v>#REF!</v>
      </c>
    </row>
    <row r="66" spans="3:4" ht="43.5" hidden="1" customHeight="1" x14ac:dyDescent="0.55000000000000004">
      <c r="C66" s="27" t="e">
        <f>IF(#REF!="Not Applicable", ,#REF!)</f>
        <v>#REF!</v>
      </c>
      <c r="D66" s="18" t="e">
        <f>#REF!</f>
        <v>#REF!</v>
      </c>
    </row>
    <row r="67" spans="3:4" ht="43.5" hidden="1" customHeight="1" x14ac:dyDescent="0.55000000000000004">
      <c r="C67" s="27" t="e">
        <f>IF(#REF!="Not Applicable", ,#REF!)</f>
        <v>#REF!</v>
      </c>
      <c r="D67" s="18" t="e">
        <f>#REF!</f>
        <v>#REF!</v>
      </c>
    </row>
    <row r="68" spans="3:4" ht="43.5" hidden="1" customHeight="1" x14ac:dyDescent="0.55000000000000004">
      <c r="C68" s="27" t="e">
        <f>IF(#REF!="Not Applicable", ,#REF!)</f>
        <v>#REF!</v>
      </c>
      <c r="D68" s="18" t="e">
        <f>#REF!</f>
        <v>#REF!</v>
      </c>
    </row>
    <row r="69" spans="3:4" ht="43.5" hidden="1" customHeight="1" x14ac:dyDescent="0.55000000000000004">
      <c r="C69" s="27" t="e">
        <f>IF(#REF!="Not Applicable", ,#REF!)</f>
        <v>#REF!</v>
      </c>
      <c r="D69" s="18" t="e">
        <f>#REF!</f>
        <v>#REF!</v>
      </c>
    </row>
    <row r="70" spans="3:4" ht="43.5" hidden="1" customHeight="1" x14ac:dyDescent="0.55000000000000004">
      <c r="C70" s="27" t="e">
        <f>IF(#REF!="Not Applicable", ,#REF!)</f>
        <v>#REF!</v>
      </c>
      <c r="D70" s="18" t="e">
        <f>#REF!</f>
        <v>#REF!</v>
      </c>
    </row>
    <row r="71" spans="3:4" ht="43.5" hidden="1" customHeight="1" x14ac:dyDescent="0.55000000000000004">
      <c r="C71" s="27" t="e">
        <f>IF(#REF!="Not Applicable", ,#REF!)</f>
        <v>#REF!</v>
      </c>
      <c r="D71" s="18" t="e">
        <f>#REF!</f>
        <v>#REF!</v>
      </c>
    </row>
    <row r="72" spans="3:4" ht="43.5" hidden="1" customHeight="1" x14ac:dyDescent="0.55000000000000004">
      <c r="C72" s="27" t="e">
        <f>IF(#REF!="Not Applicable", ,#REF!)</f>
        <v>#REF!</v>
      </c>
      <c r="D72" s="18" t="e">
        <f>#REF!</f>
        <v>#REF!</v>
      </c>
    </row>
    <row r="73" spans="3:4" ht="43.5" hidden="1" customHeight="1" x14ac:dyDescent="0.55000000000000004">
      <c r="C73" s="27" t="e">
        <f>IF(#REF!="Not Applicable", ,#REF!)</f>
        <v>#REF!</v>
      </c>
      <c r="D73" s="18" t="e">
        <f>#REF!</f>
        <v>#REF!</v>
      </c>
    </row>
    <row r="74" spans="3:4" ht="43.5" hidden="1" customHeight="1" x14ac:dyDescent="0.55000000000000004">
      <c r="C74" s="27" t="e">
        <f>IF(#REF!="Not Applicable", ,#REF!)</f>
        <v>#REF!</v>
      </c>
      <c r="D74" s="18" t="e">
        <f>#REF!</f>
        <v>#REF!</v>
      </c>
    </row>
    <row r="75" spans="3:4" ht="43.5" hidden="1" customHeight="1" x14ac:dyDescent="0.55000000000000004">
      <c r="C75" s="27" t="e">
        <f>IF(#REF!="Not Applicable", ,#REF!)</f>
        <v>#REF!</v>
      </c>
      <c r="D75" s="18" t="e">
        <f>#REF!</f>
        <v>#REF!</v>
      </c>
    </row>
    <row r="76" spans="3:4" ht="43.5" hidden="1" customHeight="1" x14ac:dyDescent="0.55000000000000004">
      <c r="C76" s="27" t="e">
        <f>IF(#REF!="Not Applicable", ,#REF!)</f>
        <v>#REF!</v>
      </c>
      <c r="D76" s="18" t="e">
        <f>#REF!</f>
        <v>#REF!</v>
      </c>
    </row>
    <row r="77" spans="3:4" ht="43.5" hidden="1" customHeight="1" x14ac:dyDescent="0.55000000000000004">
      <c r="C77" s="27" t="e">
        <f>IF(#REF!="Not Applicable", ,#REF!)</f>
        <v>#REF!</v>
      </c>
      <c r="D77" s="18" t="e">
        <f>#REF!</f>
        <v>#REF!</v>
      </c>
    </row>
    <row r="78" spans="3:4" ht="43.5" hidden="1" customHeight="1" x14ac:dyDescent="0.55000000000000004">
      <c r="C78" s="27" t="e">
        <f>IF(#REF!="Not Applicable", ,#REF!)</f>
        <v>#REF!</v>
      </c>
      <c r="D78" s="18" t="e">
        <f>#REF!</f>
        <v>#REF!</v>
      </c>
    </row>
    <row r="79" spans="3:4" ht="43.5" hidden="1" customHeight="1" x14ac:dyDescent="0.55000000000000004">
      <c r="C79" s="27" t="e">
        <f>IF(#REF!="Not Applicable", ,#REF!)</f>
        <v>#REF!</v>
      </c>
      <c r="D79" s="18" t="e">
        <f>#REF!</f>
        <v>#REF!</v>
      </c>
    </row>
    <row r="80" spans="3:4" ht="43.5" hidden="1" customHeight="1" x14ac:dyDescent="0.55000000000000004">
      <c r="C80" s="27" t="e">
        <f>IF(#REF!="Not Applicable", ,#REF!)</f>
        <v>#REF!</v>
      </c>
      <c r="D80" s="18" t="e">
        <f>#REF!</f>
        <v>#REF!</v>
      </c>
    </row>
    <row r="81" spans="3:4" ht="43.5" hidden="1" customHeight="1" x14ac:dyDescent="0.55000000000000004">
      <c r="C81" s="27" t="e">
        <f>IF(#REF!="Not Applicable", ,#REF!)</f>
        <v>#REF!</v>
      </c>
      <c r="D81" s="18" t="e">
        <f>#REF!</f>
        <v>#REF!</v>
      </c>
    </row>
    <row r="82" spans="3:4" ht="43.5" hidden="1" customHeight="1" x14ac:dyDescent="0.55000000000000004">
      <c r="C82" s="27" t="e">
        <f>IF(#REF!="Not Applicable", ,#REF!)</f>
        <v>#REF!</v>
      </c>
      <c r="D82" s="18" t="e">
        <f>#REF!</f>
        <v>#REF!</v>
      </c>
    </row>
    <row r="83" spans="3:4" ht="43.5" hidden="1" customHeight="1" x14ac:dyDescent="0.55000000000000004">
      <c r="C83" s="27" t="e">
        <f>IF(#REF!="Not Applicable", ,#REF!)</f>
        <v>#REF!</v>
      </c>
      <c r="D83" s="18" t="e">
        <f>#REF!</f>
        <v>#REF!</v>
      </c>
    </row>
    <row r="84" spans="3:4" ht="43.5" hidden="1" customHeight="1" x14ac:dyDescent="0.55000000000000004">
      <c r="C84" s="27" t="e">
        <f>IF(#REF!="Not Applicable", ,#REF!)</f>
        <v>#REF!</v>
      </c>
      <c r="D84" s="18" t="e">
        <f>#REF!</f>
        <v>#REF!</v>
      </c>
    </row>
    <row r="85" spans="3:4" ht="43.5" hidden="1" customHeight="1" x14ac:dyDescent="0.55000000000000004">
      <c r="C85" s="27" t="e">
        <f>IF(#REF!="Not Applicable", ,#REF!)</f>
        <v>#REF!</v>
      </c>
      <c r="D85" s="18" t="e">
        <f>#REF!</f>
        <v>#REF!</v>
      </c>
    </row>
    <row r="86" spans="3:4" hidden="1" x14ac:dyDescent="0.55000000000000004">
      <c r="C86" s="1" t="e">
        <f>IF(#REF!="Yes",#REF!, )</f>
        <v>#REF!</v>
      </c>
    </row>
    <row r="87" spans="3:4" hidden="1" x14ac:dyDescent="0.55000000000000004">
      <c r="C87" s="1" t="e">
        <f>IF(#REF!="Yes",#REF!, )</f>
        <v>#REF!</v>
      </c>
    </row>
    <row r="88" spans="3:4" hidden="1" x14ac:dyDescent="0.55000000000000004">
      <c r="C88" s="1" t="e">
        <f>IF(#REF!="Yes",#REF!, )</f>
        <v>#REF!</v>
      </c>
    </row>
    <row r="89" spans="3:4" hidden="1" x14ac:dyDescent="0.55000000000000004">
      <c r="C89" s="1" t="e">
        <f>IF(#REF!="Yes",#REF!, )</f>
        <v>#REF!</v>
      </c>
    </row>
    <row r="90" spans="3:4" hidden="1" x14ac:dyDescent="0.55000000000000004">
      <c r="C90" s="1" t="e">
        <f>IF(#REF!="Yes",#REF!, )</f>
        <v>#REF!</v>
      </c>
    </row>
    <row r="91" spans="3:4" hidden="1" x14ac:dyDescent="0.55000000000000004">
      <c r="C91" s="1" t="e">
        <f>IF(#REF!="Yes",#REF!, )</f>
        <v>#REF!</v>
      </c>
    </row>
    <row r="92" spans="3:4" hidden="1" x14ac:dyDescent="0.55000000000000004">
      <c r="C92" s="1" t="e">
        <f>IF(#REF!="Yes",#REF!, )</f>
        <v>#REF!</v>
      </c>
    </row>
    <row r="93" spans="3:4" hidden="1" x14ac:dyDescent="0.55000000000000004">
      <c r="C93" s="1" t="e">
        <f>IF(#REF!="Yes",#REF!, )</f>
        <v>#REF!</v>
      </c>
    </row>
    <row r="94" spans="3:4" hidden="1" x14ac:dyDescent="0.55000000000000004">
      <c r="C94" s="1" t="e">
        <f>IF(#REF!="Yes",#REF!, )</f>
        <v>#REF!</v>
      </c>
    </row>
    <row r="95" spans="3:4" hidden="1" x14ac:dyDescent="0.55000000000000004">
      <c r="C95" s="1" t="e">
        <f>IF(#REF!="Yes",#REF!, )</f>
        <v>#REF!</v>
      </c>
    </row>
    <row r="96" spans="3:4" hidden="1" x14ac:dyDescent="0.55000000000000004">
      <c r="C96" s="1" t="e">
        <f>IF(#REF!="Yes",#REF!, )</f>
        <v>#REF!</v>
      </c>
    </row>
    <row r="97" spans="3:3" hidden="1" x14ac:dyDescent="0.55000000000000004">
      <c r="C97" s="1" t="e">
        <f>IF(#REF!="Yes",#REF!, )</f>
        <v>#REF!</v>
      </c>
    </row>
    <row r="98" spans="3:3" hidden="1" x14ac:dyDescent="0.55000000000000004">
      <c r="C98" s="1" t="e">
        <f>IF(#REF!="Yes",#REF!, )</f>
        <v>#REF!</v>
      </c>
    </row>
    <row r="99" spans="3:3" hidden="1" x14ac:dyDescent="0.55000000000000004">
      <c r="C99" s="1" t="e">
        <f>IF(#REF!="Yes",#REF!, )</f>
        <v>#REF!</v>
      </c>
    </row>
    <row r="100" spans="3:3" hidden="1" x14ac:dyDescent="0.55000000000000004">
      <c r="C100" s="1" t="e">
        <f>IF(#REF!="Yes",#REF!, )</f>
        <v>#REF!</v>
      </c>
    </row>
    <row r="101" spans="3:3" hidden="1" x14ac:dyDescent="0.55000000000000004">
      <c r="C101" s="1" t="e">
        <f>IF(#REF!="Yes",#REF!, )</f>
        <v>#REF!</v>
      </c>
    </row>
    <row r="102" spans="3:3" hidden="1" x14ac:dyDescent="0.55000000000000004">
      <c r="C102" s="1" t="e">
        <f>IF(#REF!="Yes",#REF!, )</f>
        <v>#REF!</v>
      </c>
    </row>
    <row r="103" spans="3:3" hidden="1" x14ac:dyDescent="0.55000000000000004">
      <c r="C103" s="1" t="e">
        <f>IF(#REF!="Yes",#REF!, )</f>
        <v>#REF!</v>
      </c>
    </row>
    <row r="104" spans="3:3" hidden="1" x14ac:dyDescent="0.55000000000000004">
      <c r="C104" s="1" t="e">
        <f>IF(#REF!="Yes",#REF!, )</f>
        <v>#REF!</v>
      </c>
    </row>
    <row r="105" spans="3:3" hidden="1" x14ac:dyDescent="0.55000000000000004">
      <c r="C105" s="1" t="e">
        <f>IF(#REF!="Yes",#REF!, )</f>
        <v>#REF!</v>
      </c>
    </row>
    <row r="106" spans="3:3" hidden="1" x14ac:dyDescent="0.55000000000000004">
      <c r="C106" s="1" t="e">
        <f>IF(#REF!="Yes",#REF!, )</f>
        <v>#REF!</v>
      </c>
    </row>
    <row r="107" spans="3:3" hidden="1" x14ac:dyDescent="0.55000000000000004">
      <c r="C107" s="1" t="e">
        <f>IF(#REF!="Yes",#REF!, )</f>
        <v>#REF!</v>
      </c>
    </row>
    <row r="108" spans="3:3" hidden="1" x14ac:dyDescent="0.55000000000000004">
      <c r="C108" s="1" t="e">
        <f>IF(#REF!="Yes",#REF!, )</f>
        <v>#REF!</v>
      </c>
    </row>
    <row r="109" spans="3:3" hidden="1" x14ac:dyDescent="0.55000000000000004">
      <c r="C109" s="1" t="e">
        <f>IF(#REF!="Yes",#REF!, )</f>
        <v>#REF!</v>
      </c>
    </row>
    <row r="110" spans="3:3" hidden="1" x14ac:dyDescent="0.55000000000000004">
      <c r="C110" s="1" t="e">
        <f>IF(#REF!="Yes",#REF!, )</f>
        <v>#REF!</v>
      </c>
    </row>
    <row r="111" spans="3:3" hidden="1" x14ac:dyDescent="0.55000000000000004">
      <c r="C111" s="1" t="e">
        <f>IF(#REF!="Yes",#REF!, )</f>
        <v>#REF!</v>
      </c>
    </row>
    <row r="112" spans="3:3" hidden="1" x14ac:dyDescent="0.55000000000000004">
      <c r="C112" s="1" t="e">
        <f>IF(#REF!="Yes",#REF!, )</f>
        <v>#REF!</v>
      </c>
    </row>
    <row r="113" spans="3:3" hidden="1" x14ac:dyDescent="0.55000000000000004">
      <c r="C113" s="1" t="e">
        <f>IF(#REF!="Yes",#REF!, )</f>
        <v>#REF!</v>
      </c>
    </row>
    <row r="114" spans="3:3" hidden="1" x14ac:dyDescent="0.55000000000000004">
      <c r="C114" s="1" t="e">
        <f>IF(#REF!="Yes",#REF!, )</f>
        <v>#REF!</v>
      </c>
    </row>
    <row r="115" spans="3:3" hidden="1" x14ac:dyDescent="0.55000000000000004">
      <c r="C115" s="1" t="e">
        <f>IF(#REF!="Yes",#REF!, )</f>
        <v>#REF!</v>
      </c>
    </row>
    <row r="116" spans="3:3" hidden="1" x14ac:dyDescent="0.55000000000000004">
      <c r="C116" s="1" t="e">
        <f>IF(#REF!="Yes",#REF!, )</f>
        <v>#REF!</v>
      </c>
    </row>
    <row r="117" spans="3:3" hidden="1" x14ac:dyDescent="0.55000000000000004">
      <c r="C117" s="1" t="e">
        <f>IF(#REF!="Yes",#REF!, )</f>
        <v>#REF!</v>
      </c>
    </row>
    <row r="118" spans="3:3" hidden="1" x14ac:dyDescent="0.55000000000000004">
      <c r="C118" s="1" t="e">
        <f>IF(#REF!="Yes",#REF!, )</f>
        <v>#REF!</v>
      </c>
    </row>
    <row r="119" spans="3:3" hidden="1" x14ac:dyDescent="0.55000000000000004">
      <c r="C119" s="1" t="e">
        <f>IF(#REF!="Yes",#REF!, )</f>
        <v>#REF!</v>
      </c>
    </row>
    <row r="120" spans="3:3" hidden="1" x14ac:dyDescent="0.55000000000000004">
      <c r="C120" s="1" t="e">
        <f>IF(#REF!="Yes",#REF!, )</f>
        <v>#REF!</v>
      </c>
    </row>
    <row r="121" spans="3:3" hidden="1" x14ac:dyDescent="0.55000000000000004">
      <c r="C121" s="1" t="e">
        <f>IF(#REF!="Yes",#REF!, )</f>
        <v>#REF!</v>
      </c>
    </row>
    <row r="122" spans="3:3" hidden="1" x14ac:dyDescent="0.55000000000000004">
      <c r="C122" s="1" t="e">
        <f>IF(#REF!="Yes",#REF!, )</f>
        <v>#REF!</v>
      </c>
    </row>
    <row r="123" spans="3:3" hidden="1" x14ac:dyDescent="0.55000000000000004">
      <c r="C123" s="1" t="e">
        <f>IF(#REF!="Yes",#REF!, )</f>
        <v>#REF!</v>
      </c>
    </row>
    <row r="124" spans="3:3" hidden="1" x14ac:dyDescent="0.55000000000000004">
      <c r="C124" s="1" t="e">
        <f>IF(#REF!="Yes",#REF!, )</f>
        <v>#REF!</v>
      </c>
    </row>
    <row r="125" spans="3:3" hidden="1" x14ac:dyDescent="0.55000000000000004">
      <c r="C125" s="1" t="e">
        <f>IF(#REF!="Yes",#REF!, )</f>
        <v>#REF!</v>
      </c>
    </row>
    <row r="126" spans="3:3" hidden="1" x14ac:dyDescent="0.55000000000000004">
      <c r="C126" s="1" t="e">
        <f>IF(#REF!="Yes",#REF!, )</f>
        <v>#REF!</v>
      </c>
    </row>
    <row r="127" spans="3:3" hidden="1" x14ac:dyDescent="0.55000000000000004">
      <c r="C127" s="1" t="e">
        <f>IF(#REF!="Yes",#REF!, )</f>
        <v>#REF!</v>
      </c>
    </row>
    <row r="128" spans="3:3" hidden="1" x14ac:dyDescent="0.55000000000000004">
      <c r="C128" s="1" t="e">
        <f>IF(#REF!="Yes",#REF!, )</f>
        <v>#REF!</v>
      </c>
    </row>
    <row r="129" spans="3:3" hidden="1" x14ac:dyDescent="0.55000000000000004">
      <c r="C129" s="1" t="e">
        <f>IF(#REF!="Yes",#REF!, )</f>
        <v>#REF!</v>
      </c>
    </row>
    <row r="130" spans="3:3" hidden="1" x14ac:dyDescent="0.55000000000000004">
      <c r="C130" s="1" t="e">
        <f>IF(#REF!="Yes",#REF!, )</f>
        <v>#REF!</v>
      </c>
    </row>
    <row r="131" spans="3:3" hidden="1" x14ac:dyDescent="0.55000000000000004">
      <c r="C131" s="1" t="e">
        <f>IF(#REF!="Yes",#REF!, )</f>
        <v>#REF!</v>
      </c>
    </row>
    <row r="132" spans="3:3" hidden="1" x14ac:dyDescent="0.55000000000000004">
      <c r="C132" s="1" t="e">
        <f>IF(#REF!="Yes",#REF!, )</f>
        <v>#REF!</v>
      </c>
    </row>
    <row r="133" spans="3:3" hidden="1" x14ac:dyDescent="0.55000000000000004">
      <c r="C133" s="1" t="e">
        <f>IF(#REF!="Yes",#REF!, )</f>
        <v>#REF!</v>
      </c>
    </row>
    <row r="134" spans="3:3" hidden="1" x14ac:dyDescent="0.55000000000000004">
      <c r="C134" s="1" t="e">
        <f>IF(#REF!="Yes",#REF!, )</f>
        <v>#REF!</v>
      </c>
    </row>
    <row r="135" spans="3:3" hidden="1" x14ac:dyDescent="0.55000000000000004">
      <c r="C135" s="1" t="e">
        <f>IF(#REF!="Yes",#REF!, )</f>
        <v>#REF!</v>
      </c>
    </row>
    <row r="136" spans="3:3" hidden="1" x14ac:dyDescent="0.55000000000000004">
      <c r="C136" s="1" t="e">
        <f>IF(#REF!="Yes",#REF!, )</f>
        <v>#REF!</v>
      </c>
    </row>
    <row r="137" spans="3:3" hidden="1" x14ac:dyDescent="0.55000000000000004">
      <c r="C137" s="1" t="e">
        <f>IF(#REF!="Yes",#REF!, )</f>
        <v>#REF!</v>
      </c>
    </row>
    <row r="138" spans="3:3" hidden="1" x14ac:dyDescent="0.55000000000000004">
      <c r="C138" s="1" t="e">
        <f>IF(#REF!="Yes",#REF!, )</f>
        <v>#REF!</v>
      </c>
    </row>
    <row r="139" spans="3:3" hidden="1" x14ac:dyDescent="0.55000000000000004">
      <c r="C139" s="1" t="e">
        <f>IF(#REF!="Yes",#REF!, )</f>
        <v>#REF!</v>
      </c>
    </row>
    <row r="140" spans="3:3" hidden="1" x14ac:dyDescent="0.55000000000000004">
      <c r="C140" s="1" t="e">
        <f>IF(#REF!="Yes",#REF!, )</f>
        <v>#REF!</v>
      </c>
    </row>
    <row r="141" spans="3:3" hidden="1" x14ac:dyDescent="0.55000000000000004">
      <c r="C141" s="1" t="e">
        <f>IF(#REF!="Yes",#REF!, )</f>
        <v>#REF!</v>
      </c>
    </row>
    <row r="142" spans="3:3" hidden="1" x14ac:dyDescent="0.55000000000000004">
      <c r="C142" s="1" t="e">
        <f>IF(#REF!="Yes",#REF!, )</f>
        <v>#REF!</v>
      </c>
    </row>
    <row r="143" spans="3:3" hidden="1" x14ac:dyDescent="0.55000000000000004">
      <c r="C143" s="1" t="e">
        <f>IF(#REF!="Yes",#REF!, )</f>
        <v>#REF!</v>
      </c>
    </row>
    <row r="144" spans="3:3" hidden="1" x14ac:dyDescent="0.55000000000000004">
      <c r="C144" s="1" t="e">
        <f>IF(#REF!="Yes",#REF!, )</f>
        <v>#REF!</v>
      </c>
    </row>
    <row r="145" spans="3:3" hidden="1" x14ac:dyDescent="0.55000000000000004">
      <c r="C145" s="1" t="e">
        <f>IF(#REF!="Yes",#REF!, )</f>
        <v>#REF!</v>
      </c>
    </row>
    <row r="146" spans="3:3" hidden="1" x14ac:dyDescent="0.55000000000000004">
      <c r="C146" s="1" t="e">
        <f>IF(#REF!="Yes",#REF!, )</f>
        <v>#REF!</v>
      </c>
    </row>
    <row r="147" spans="3:3" hidden="1" x14ac:dyDescent="0.55000000000000004">
      <c r="C147" s="1" t="e">
        <f>IF(#REF!="Yes",#REF!, )</f>
        <v>#REF!</v>
      </c>
    </row>
    <row r="148" spans="3:3" hidden="1" x14ac:dyDescent="0.55000000000000004">
      <c r="C148" s="1" t="e">
        <f>IF(#REF!="Yes",#REF!, )</f>
        <v>#REF!</v>
      </c>
    </row>
    <row r="149" spans="3:3" hidden="1" x14ac:dyDescent="0.55000000000000004">
      <c r="C149" s="1" t="e">
        <f>IF(#REF!="Yes",#REF!, )</f>
        <v>#REF!</v>
      </c>
    </row>
    <row r="150" spans="3:3" hidden="1" x14ac:dyDescent="0.55000000000000004">
      <c r="C150" s="1" t="e">
        <f>IF(#REF!="Yes",#REF!, )</f>
        <v>#REF!</v>
      </c>
    </row>
    <row r="151" spans="3:3" hidden="1" x14ac:dyDescent="0.55000000000000004">
      <c r="C151" s="1" t="e">
        <f>IF(#REF!="Yes",#REF!, )</f>
        <v>#REF!</v>
      </c>
    </row>
    <row r="152" spans="3:3" hidden="1" x14ac:dyDescent="0.55000000000000004">
      <c r="C152" s="1" t="e">
        <f>IF(#REF!="Yes",#REF!, )</f>
        <v>#REF!</v>
      </c>
    </row>
    <row r="153" spans="3:3" hidden="1" x14ac:dyDescent="0.55000000000000004">
      <c r="C153" s="1" t="e">
        <f>IF(#REF!="Yes",#REF!, )</f>
        <v>#REF!</v>
      </c>
    </row>
    <row r="154" spans="3:3" hidden="1" x14ac:dyDescent="0.55000000000000004">
      <c r="C154" s="1" t="e">
        <f>IF(#REF!="Yes",#REF!, )</f>
        <v>#REF!</v>
      </c>
    </row>
    <row r="155" spans="3:3" hidden="1" x14ac:dyDescent="0.55000000000000004">
      <c r="C155" s="1" t="e">
        <f>IF(#REF!="Yes",#REF!, )</f>
        <v>#REF!</v>
      </c>
    </row>
    <row r="156" spans="3:3" hidden="1" x14ac:dyDescent="0.55000000000000004">
      <c r="C156" s="1" t="e">
        <f>IF(#REF!="Yes",#REF!, )</f>
        <v>#REF!</v>
      </c>
    </row>
    <row r="157" spans="3:3" hidden="1" x14ac:dyDescent="0.55000000000000004">
      <c r="C157" s="1" t="e">
        <f>IF(#REF!="Yes",#REF!, )</f>
        <v>#REF!</v>
      </c>
    </row>
    <row r="158" spans="3:3" hidden="1" x14ac:dyDescent="0.55000000000000004">
      <c r="C158" s="1" t="e">
        <f>IF(#REF!="Yes",#REF!, )</f>
        <v>#REF!</v>
      </c>
    </row>
    <row r="159" spans="3:3" hidden="1" x14ac:dyDescent="0.55000000000000004">
      <c r="C159" s="1" t="e">
        <f>IF(#REF!="Yes",#REF!, )</f>
        <v>#REF!</v>
      </c>
    </row>
    <row r="160" spans="3:3" hidden="1" x14ac:dyDescent="0.55000000000000004">
      <c r="C160" s="1" t="e">
        <f>IF(#REF!="Yes",#REF!, )</f>
        <v>#REF!</v>
      </c>
    </row>
    <row r="161" spans="3:3" hidden="1" x14ac:dyDescent="0.55000000000000004">
      <c r="C161" s="1" t="e">
        <f>IF(#REF!="Yes",#REF!, )</f>
        <v>#REF!</v>
      </c>
    </row>
    <row r="162" spans="3:3" hidden="1" x14ac:dyDescent="0.55000000000000004">
      <c r="C162" s="1" t="e">
        <f>IF(#REF!="Yes",#REF!, )</f>
        <v>#REF!</v>
      </c>
    </row>
    <row r="163" spans="3:3" hidden="1" x14ac:dyDescent="0.55000000000000004">
      <c r="C163" s="1" t="e">
        <f>IF(#REF!="Yes",#REF!, )</f>
        <v>#REF!</v>
      </c>
    </row>
    <row r="164" spans="3:3" hidden="1" x14ac:dyDescent="0.55000000000000004">
      <c r="C164" s="1" t="e">
        <f>IF(#REF!="Yes",#REF!, )</f>
        <v>#REF!</v>
      </c>
    </row>
    <row r="165" spans="3:3" hidden="1" x14ac:dyDescent="0.55000000000000004">
      <c r="C165" s="1" t="e">
        <f>IF(#REF!="Yes",#REF!, )</f>
        <v>#REF!</v>
      </c>
    </row>
    <row r="166" spans="3:3" hidden="1" x14ac:dyDescent="0.55000000000000004">
      <c r="C166" s="1" t="e">
        <f>IF(#REF!="Yes",#REF!, )</f>
        <v>#REF!</v>
      </c>
    </row>
    <row r="167" spans="3:3" hidden="1" x14ac:dyDescent="0.55000000000000004">
      <c r="C167" s="1" t="e">
        <f>IF(#REF!="Yes",#REF!, )</f>
        <v>#REF!</v>
      </c>
    </row>
    <row r="168" spans="3:3" hidden="1" x14ac:dyDescent="0.55000000000000004">
      <c r="C168" s="1" t="e">
        <f>IF(#REF!="Yes",#REF!, )</f>
        <v>#REF!</v>
      </c>
    </row>
    <row r="169" spans="3:3" hidden="1" x14ac:dyDescent="0.55000000000000004">
      <c r="C169" s="1" t="e">
        <f>IF(#REF!="Yes",#REF!, )</f>
        <v>#REF!</v>
      </c>
    </row>
    <row r="170" spans="3:3" hidden="1" x14ac:dyDescent="0.55000000000000004">
      <c r="C170" s="1" t="e">
        <f>IF(#REF!="Yes",#REF!, )</f>
        <v>#REF!</v>
      </c>
    </row>
    <row r="171" spans="3:3" hidden="1" x14ac:dyDescent="0.55000000000000004">
      <c r="C171" s="1" t="e">
        <f>IF(#REF!="Yes",#REF!, )</f>
        <v>#REF!</v>
      </c>
    </row>
    <row r="172" spans="3:3" hidden="1" x14ac:dyDescent="0.55000000000000004">
      <c r="C172" s="1" t="e">
        <f>IF(#REF!="Yes",#REF!, )</f>
        <v>#REF!</v>
      </c>
    </row>
    <row r="173" spans="3:3" hidden="1" x14ac:dyDescent="0.55000000000000004">
      <c r="C173" s="1" t="e">
        <f>IF(#REF!="Yes",#REF!, )</f>
        <v>#REF!</v>
      </c>
    </row>
    <row r="174" spans="3:3" hidden="1" x14ac:dyDescent="0.55000000000000004">
      <c r="C174" s="1" t="e">
        <f>IF(#REF!="Yes",#REF!, )</f>
        <v>#REF!</v>
      </c>
    </row>
    <row r="175" spans="3:3" hidden="1" x14ac:dyDescent="0.55000000000000004">
      <c r="C175" s="1" t="e">
        <f>IF(#REF!="Yes",#REF!, )</f>
        <v>#REF!</v>
      </c>
    </row>
    <row r="176" spans="3:3" hidden="1" x14ac:dyDescent="0.55000000000000004">
      <c r="C176" s="1" t="e">
        <f>IF(#REF!="Yes",#REF!, )</f>
        <v>#REF!</v>
      </c>
    </row>
    <row r="177" spans="3:3" hidden="1" x14ac:dyDescent="0.55000000000000004">
      <c r="C177" s="1" t="e">
        <f>IF(#REF!="Yes",#REF!, )</f>
        <v>#REF!</v>
      </c>
    </row>
    <row r="178" spans="3:3" hidden="1" x14ac:dyDescent="0.55000000000000004">
      <c r="C178" s="1" t="e">
        <f>IF(#REF!="Yes",#REF!, )</f>
        <v>#REF!</v>
      </c>
    </row>
    <row r="179" spans="3:3" hidden="1" x14ac:dyDescent="0.55000000000000004">
      <c r="C179" s="1" t="e">
        <f>IF(#REF!="Yes",#REF!, )</f>
        <v>#REF!</v>
      </c>
    </row>
    <row r="180" spans="3:3" hidden="1" x14ac:dyDescent="0.55000000000000004">
      <c r="C180" s="1" t="e">
        <f>IF(#REF!="Yes",#REF!, )</f>
        <v>#REF!</v>
      </c>
    </row>
    <row r="181" spans="3:3" hidden="1" x14ac:dyDescent="0.55000000000000004">
      <c r="C181" s="1" t="e">
        <f>IF(#REF!="Yes",#REF!, )</f>
        <v>#REF!</v>
      </c>
    </row>
    <row r="182" spans="3:3" hidden="1" x14ac:dyDescent="0.55000000000000004">
      <c r="C182" s="1" t="e">
        <f>IF(#REF!="Yes",#REF!, )</f>
        <v>#REF!</v>
      </c>
    </row>
    <row r="183" spans="3:3" hidden="1" x14ac:dyDescent="0.55000000000000004">
      <c r="C183" s="1" t="e">
        <f>IF(#REF!="Yes",#REF!, )</f>
        <v>#REF!</v>
      </c>
    </row>
    <row r="184" spans="3:3" hidden="1" x14ac:dyDescent="0.55000000000000004">
      <c r="C184" s="1" t="e">
        <f>IF(#REF!="Yes",#REF!, )</f>
        <v>#REF!</v>
      </c>
    </row>
    <row r="185" spans="3:3" hidden="1" x14ac:dyDescent="0.55000000000000004">
      <c r="C185" s="1" t="e">
        <f>IF(#REF!="Yes",#REF!, )</f>
        <v>#REF!</v>
      </c>
    </row>
    <row r="186" spans="3:3" hidden="1" x14ac:dyDescent="0.55000000000000004">
      <c r="C186" s="1" t="e">
        <f>IF(#REF!="Yes",#REF!, )</f>
        <v>#REF!</v>
      </c>
    </row>
    <row r="187" spans="3:3" hidden="1" x14ac:dyDescent="0.55000000000000004">
      <c r="C187" s="1" t="e">
        <f>IF(#REF!="Yes",#REF!, )</f>
        <v>#REF!</v>
      </c>
    </row>
    <row r="188" spans="3:3" hidden="1" x14ac:dyDescent="0.55000000000000004">
      <c r="C188" s="1" t="e">
        <f>IF(#REF!="Yes",#REF!, )</f>
        <v>#REF!</v>
      </c>
    </row>
    <row r="189" spans="3:3" hidden="1" x14ac:dyDescent="0.55000000000000004">
      <c r="C189" s="1" t="e">
        <f>IF(#REF!="Yes",#REF!, )</f>
        <v>#REF!</v>
      </c>
    </row>
    <row r="190" spans="3:3" hidden="1" x14ac:dyDescent="0.55000000000000004">
      <c r="C190" s="1" t="e">
        <f>IF(#REF!="Yes",#REF!, )</f>
        <v>#REF!</v>
      </c>
    </row>
    <row r="191" spans="3:3" hidden="1" x14ac:dyDescent="0.55000000000000004">
      <c r="C191" s="1" t="e">
        <f>IF(#REF!="Yes",#REF!, )</f>
        <v>#REF!</v>
      </c>
    </row>
    <row r="192" spans="3:3" hidden="1" x14ac:dyDescent="0.55000000000000004">
      <c r="C192" s="1" t="e">
        <f>IF(#REF!="Yes",#REF!, )</f>
        <v>#REF!</v>
      </c>
    </row>
    <row r="193" spans="3:3" hidden="1" x14ac:dyDescent="0.55000000000000004">
      <c r="C193" s="1" t="e">
        <f>IF(#REF!="Yes",#REF!, )</f>
        <v>#REF!</v>
      </c>
    </row>
    <row r="194" spans="3:3" hidden="1" x14ac:dyDescent="0.55000000000000004">
      <c r="C194" s="1" t="e">
        <f>IF(#REF!="Yes",#REF!, )</f>
        <v>#REF!</v>
      </c>
    </row>
    <row r="195" spans="3:3" hidden="1" x14ac:dyDescent="0.55000000000000004">
      <c r="C195" s="1" t="e">
        <f>IF(#REF!="Yes",#REF!, )</f>
        <v>#REF!</v>
      </c>
    </row>
    <row r="196" spans="3:3" hidden="1" x14ac:dyDescent="0.55000000000000004">
      <c r="C196" s="1" t="e">
        <f>IF(#REF!="Yes",#REF!, )</f>
        <v>#REF!</v>
      </c>
    </row>
    <row r="197" spans="3:3" hidden="1" x14ac:dyDescent="0.55000000000000004">
      <c r="C197" s="1" t="e">
        <f>IF(#REF!="Yes",#REF!, )</f>
        <v>#REF!</v>
      </c>
    </row>
    <row r="198" spans="3:3" hidden="1" x14ac:dyDescent="0.55000000000000004">
      <c r="C198" s="1" t="e">
        <f>IF(#REF!="Yes",#REF!, )</f>
        <v>#REF!</v>
      </c>
    </row>
    <row r="199" spans="3:3" hidden="1" x14ac:dyDescent="0.55000000000000004">
      <c r="C199" s="1" t="e">
        <f>IF(#REF!="Yes",#REF!, )</f>
        <v>#REF!</v>
      </c>
    </row>
    <row r="200" spans="3:3" hidden="1" x14ac:dyDescent="0.55000000000000004">
      <c r="C200" s="1" t="e">
        <f>IF(#REF!="Yes",#REF!, )</f>
        <v>#REF!</v>
      </c>
    </row>
    <row r="201" spans="3:3" hidden="1" x14ac:dyDescent="0.55000000000000004">
      <c r="C201" s="1" t="e">
        <f>IF(#REF!="Yes",#REF!, )</f>
        <v>#REF!</v>
      </c>
    </row>
    <row r="202" spans="3:3" hidden="1" x14ac:dyDescent="0.55000000000000004">
      <c r="C202" s="1" t="e">
        <f>IF(#REF!="Yes",#REF!, )</f>
        <v>#REF!</v>
      </c>
    </row>
    <row r="203" spans="3:3" hidden="1" x14ac:dyDescent="0.55000000000000004">
      <c r="C203" s="1" t="e">
        <f>IF(#REF!="Yes",#REF!, )</f>
        <v>#REF!</v>
      </c>
    </row>
    <row r="204" spans="3:3" hidden="1" x14ac:dyDescent="0.55000000000000004">
      <c r="C204" s="1" t="e">
        <f>IF(#REF!="Yes",#REF!, )</f>
        <v>#REF!</v>
      </c>
    </row>
    <row r="205" spans="3:3" hidden="1" x14ac:dyDescent="0.55000000000000004">
      <c r="C205" s="1" t="e">
        <f>IF(#REF!="Yes",#REF!, )</f>
        <v>#REF!</v>
      </c>
    </row>
    <row r="206" spans="3:3" hidden="1" x14ac:dyDescent="0.55000000000000004">
      <c r="C206" s="1" t="e">
        <f>IF(#REF!="Yes",#REF!, )</f>
        <v>#REF!</v>
      </c>
    </row>
    <row r="207" spans="3:3" hidden="1" x14ac:dyDescent="0.55000000000000004">
      <c r="C207" s="1" t="e">
        <f>IF(#REF!="Yes",#REF!, )</f>
        <v>#REF!</v>
      </c>
    </row>
    <row r="208" spans="3:3" hidden="1" x14ac:dyDescent="0.55000000000000004">
      <c r="C208" s="1" t="e">
        <f>IF(#REF!="Yes",#REF!, )</f>
        <v>#REF!</v>
      </c>
    </row>
    <row r="209" spans="3:3" hidden="1" x14ac:dyDescent="0.55000000000000004">
      <c r="C209" s="1" t="e">
        <f>IF(#REF!="Yes",#REF!, )</f>
        <v>#REF!</v>
      </c>
    </row>
  </sheetData>
  <mergeCells count="4">
    <mergeCell ref="C7:D7"/>
    <mergeCell ref="C34:D34"/>
    <mergeCell ref="C43:D43"/>
    <mergeCell ref="D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83804-B9A0-4054-A573-CA36CAD4463D}">
  <sheetPr codeName="Sheet5"/>
  <dimension ref="C2:I11"/>
  <sheetViews>
    <sheetView showGridLines="0" tabSelected="1" topLeftCell="A3" workbookViewId="0">
      <selection activeCell="C9" sqref="C9:I9"/>
    </sheetView>
  </sheetViews>
  <sheetFormatPr defaultRowHeight="14.4" x14ac:dyDescent="0.55000000000000004"/>
  <cols>
    <col min="3" max="9" width="16.41796875" customWidth="1"/>
  </cols>
  <sheetData>
    <row r="2" spans="3:9" ht="14.7" thickBot="1" x14ac:dyDescent="0.6"/>
    <row r="3" spans="3:9" x14ac:dyDescent="0.55000000000000004">
      <c r="C3" s="207" t="s">
        <v>17</v>
      </c>
      <c r="D3" s="208"/>
      <c r="E3" s="208"/>
      <c r="F3" s="208"/>
      <c r="G3" s="208"/>
      <c r="H3" s="208"/>
      <c r="I3" s="209"/>
    </row>
    <row r="4" spans="3:9" x14ac:dyDescent="0.55000000000000004">
      <c r="C4" s="210"/>
      <c r="D4" s="211"/>
      <c r="E4" s="211"/>
      <c r="F4" s="211"/>
      <c r="G4" s="211"/>
      <c r="H4" s="211"/>
      <c r="I4" s="212"/>
    </row>
    <row r="5" spans="3:9" x14ac:dyDescent="0.55000000000000004">
      <c r="C5" s="210"/>
      <c r="D5" s="211"/>
      <c r="E5" s="211"/>
      <c r="F5" s="211"/>
      <c r="G5" s="211"/>
      <c r="H5" s="211"/>
      <c r="I5" s="212"/>
    </row>
    <row r="6" spans="3:9" ht="45" customHeight="1" x14ac:dyDescent="0.55000000000000004">
      <c r="C6" s="222" t="s">
        <v>184</v>
      </c>
      <c r="D6" s="223"/>
      <c r="E6" s="223"/>
      <c r="F6" s="223"/>
      <c r="G6" s="223"/>
      <c r="H6" s="223"/>
      <c r="I6" s="224"/>
    </row>
    <row r="7" spans="3:9" ht="45" customHeight="1" x14ac:dyDescent="0.55000000000000004">
      <c r="C7" s="225"/>
      <c r="D7" s="226"/>
      <c r="E7" s="226"/>
      <c r="F7" s="226"/>
      <c r="G7" s="226"/>
      <c r="H7" s="226"/>
      <c r="I7" s="227"/>
    </row>
    <row r="8" spans="3:9" ht="66.75" customHeight="1" x14ac:dyDescent="0.55000000000000004">
      <c r="C8" s="228" t="s">
        <v>177</v>
      </c>
      <c r="D8" s="229"/>
      <c r="E8" s="229"/>
      <c r="F8" s="229"/>
      <c r="G8" s="229"/>
      <c r="H8" s="229"/>
      <c r="I8" s="230"/>
    </row>
    <row r="9" spans="3:9" s="17" customFormat="1" ht="30.75" customHeight="1" x14ac:dyDescent="0.55000000000000004">
      <c r="C9" s="213" t="s">
        <v>18</v>
      </c>
      <c r="D9" s="214"/>
      <c r="E9" s="214"/>
      <c r="F9" s="214"/>
      <c r="G9" s="214"/>
      <c r="H9" s="214"/>
      <c r="I9" s="215"/>
    </row>
    <row r="10" spans="3:9" s="17" customFormat="1" ht="30.75" customHeight="1" x14ac:dyDescent="0.55000000000000004">
      <c r="C10" s="216" t="s">
        <v>92</v>
      </c>
      <c r="D10" s="217"/>
      <c r="E10" s="217"/>
      <c r="F10" s="217"/>
      <c r="G10" s="217"/>
      <c r="H10" s="217"/>
      <c r="I10" s="218"/>
    </row>
    <row r="11" spans="3:9" s="17" customFormat="1" ht="30.75" customHeight="1" thickBot="1" x14ac:dyDescent="0.6">
      <c r="C11" s="219" t="s">
        <v>178</v>
      </c>
      <c r="D11" s="220"/>
      <c r="E11" s="220"/>
      <c r="F11" s="220"/>
      <c r="G11" s="220"/>
      <c r="H11" s="220"/>
      <c r="I11" s="221"/>
    </row>
  </sheetData>
  <mergeCells count="6">
    <mergeCell ref="C3:I5"/>
    <mergeCell ref="C9:I9"/>
    <mergeCell ref="C10:I10"/>
    <mergeCell ref="C11:I11"/>
    <mergeCell ref="C6:I7"/>
    <mergeCell ref="C8:I8"/>
  </mergeCells>
  <hyperlinks>
    <hyperlink ref="C9:I9" location="'1. Consequence Score'!A1" display="Step 1 - Enter the Water quality data" xr:uid="{948CEA37-5D03-4053-BF6B-7D83E4CAD59F}"/>
    <hyperlink ref="C10:I10" location="'2. Likelihood Score'!A1" display="Step 2 - Answer the Likelihood questionaire" xr:uid="{D3EF2282-9B79-47F2-9D78-6D58877752D8}"/>
    <hyperlink ref="C11:I11" location="'3. Risk Assessment'!A1" display="Step 3 - View Completed Risk Assessment and recommended mitigation" xr:uid="{7E1585F2-420D-4DCF-81A1-89CF7E0A9846}"/>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5FAA-DB0C-4C7B-8ADD-6BD12687CD2A}">
  <sheetPr codeName="Sheet1">
    <tabColor theme="7" tint="0.59999389629810485"/>
  </sheetPr>
  <dimension ref="B1:N59"/>
  <sheetViews>
    <sheetView topLeftCell="A13" workbookViewId="0">
      <selection activeCell="E40" sqref="E40"/>
    </sheetView>
  </sheetViews>
  <sheetFormatPr defaultRowHeight="14.4" x14ac:dyDescent="0.55000000000000004"/>
  <cols>
    <col min="2" max="2" width="29.83984375" bestFit="1" customWidth="1"/>
    <col min="3" max="3" width="17.15625" customWidth="1"/>
    <col min="4" max="4" width="16.15625" bestFit="1" customWidth="1"/>
    <col min="5" max="5" width="19.41796875" customWidth="1"/>
    <col min="6" max="6" width="25.83984375" bestFit="1" customWidth="1"/>
    <col min="7" max="7" width="18.83984375" customWidth="1"/>
    <col min="8" max="9" width="26.15625" customWidth="1"/>
    <col min="10" max="10" width="11.26171875" bestFit="1" customWidth="1"/>
    <col min="11" max="11" width="13.26171875" customWidth="1"/>
    <col min="13" max="13" width="12.41796875" bestFit="1" customWidth="1"/>
  </cols>
  <sheetData>
    <row r="1" spans="2:14" ht="14.7" thickBot="1" x14ac:dyDescent="0.6"/>
    <row r="2" spans="2:14" ht="26.25" customHeight="1" x14ac:dyDescent="0.55000000000000004">
      <c r="C2" s="236" t="s">
        <v>96</v>
      </c>
      <c r="D2" s="231" t="s">
        <v>109</v>
      </c>
      <c r="E2" s="232"/>
      <c r="F2" s="232"/>
      <c r="G2" s="232"/>
      <c r="H2" s="233"/>
    </row>
    <row r="3" spans="2:14" ht="26.25" customHeight="1" thickBot="1" x14ac:dyDescent="0.6">
      <c r="C3" s="237"/>
      <c r="D3" s="234"/>
      <c r="E3" s="234"/>
      <c r="F3" s="234"/>
      <c r="G3" s="234"/>
      <c r="H3" s="235"/>
    </row>
    <row r="5" spans="2:14" x14ac:dyDescent="0.55000000000000004">
      <c r="C5" s="4"/>
      <c r="N5" s="4"/>
    </row>
    <row r="6" spans="2:14" x14ac:dyDescent="0.55000000000000004">
      <c r="B6" s="2"/>
      <c r="C6" s="2"/>
    </row>
    <row r="8" spans="2:14" ht="15.6" x14ac:dyDescent="0.6">
      <c r="B8" s="45" t="s">
        <v>113</v>
      </c>
    </row>
    <row r="9" spans="2:14" ht="15.9" thickBot="1" x14ac:dyDescent="0.65">
      <c r="B9" s="45"/>
    </row>
    <row r="10" spans="2:14" ht="15.75" customHeight="1" x14ac:dyDescent="0.55000000000000004">
      <c r="B10" s="254" t="s">
        <v>97</v>
      </c>
      <c r="C10" s="248" t="s">
        <v>98</v>
      </c>
      <c r="D10" s="249"/>
      <c r="E10" s="249"/>
      <c r="F10" s="250"/>
    </row>
    <row r="11" spans="2:14" ht="14.7" thickBot="1" x14ac:dyDescent="0.6">
      <c r="B11" s="255"/>
      <c r="C11" s="251"/>
      <c r="D11" s="252"/>
      <c r="E11" s="252"/>
      <c r="F11" s="253"/>
    </row>
    <row r="12" spans="2:14" ht="15.6" x14ac:dyDescent="0.6">
      <c r="B12" s="45"/>
    </row>
    <row r="13" spans="2:14" ht="15.6" x14ac:dyDescent="0.6">
      <c r="B13" s="45" t="s">
        <v>114</v>
      </c>
    </row>
    <row r="14" spans="2:14" ht="15.9" thickBot="1" x14ac:dyDescent="0.65">
      <c r="B14" s="45"/>
    </row>
    <row r="15" spans="2:14" ht="14.7" thickBot="1" x14ac:dyDescent="0.6">
      <c r="C15" s="264" t="s">
        <v>186</v>
      </c>
      <c r="D15" s="265"/>
      <c r="E15" s="265"/>
      <c r="F15" s="265"/>
      <c r="G15" s="265"/>
      <c r="H15" s="266"/>
    </row>
    <row r="16" spans="2:14" ht="16.8" x14ac:dyDescent="0.75">
      <c r="B16" s="267" t="s">
        <v>26</v>
      </c>
      <c r="C16" s="182" t="s">
        <v>28</v>
      </c>
      <c r="D16" s="182" t="s">
        <v>0</v>
      </c>
      <c r="E16" s="182" t="s">
        <v>29</v>
      </c>
      <c r="F16" s="182" t="s">
        <v>185</v>
      </c>
      <c r="G16" s="182" t="s">
        <v>27</v>
      </c>
      <c r="H16" s="183" t="s">
        <v>30</v>
      </c>
    </row>
    <row r="17" spans="2:9" x14ac:dyDescent="0.55000000000000004">
      <c r="B17" s="268"/>
      <c r="C17" s="41" t="s">
        <v>44</v>
      </c>
      <c r="D17" s="41" t="s">
        <v>46</v>
      </c>
      <c r="E17" s="41" t="s">
        <v>45</v>
      </c>
      <c r="F17" s="41" t="s">
        <v>45</v>
      </c>
      <c r="G17" s="41" t="s">
        <v>44</v>
      </c>
      <c r="H17" s="57" t="s">
        <v>44</v>
      </c>
    </row>
    <row r="18" spans="2:9" x14ac:dyDescent="0.55000000000000004">
      <c r="B18" s="58" t="s">
        <v>31</v>
      </c>
      <c r="C18" s="9" t="s">
        <v>9</v>
      </c>
      <c r="D18" s="9" t="s">
        <v>8</v>
      </c>
      <c r="E18" s="9" t="s">
        <v>32</v>
      </c>
      <c r="F18" s="9" t="s">
        <v>12</v>
      </c>
      <c r="G18" s="9" t="s">
        <v>33</v>
      </c>
      <c r="H18" s="59" t="s">
        <v>34</v>
      </c>
    </row>
    <row r="19" spans="2:9" x14ac:dyDescent="0.55000000000000004">
      <c r="B19" s="60" t="s">
        <v>35</v>
      </c>
      <c r="C19" s="9" t="s">
        <v>10</v>
      </c>
      <c r="D19" s="82" t="s">
        <v>110</v>
      </c>
      <c r="E19" s="9" t="s">
        <v>36</v>
      </c>
      <c r="F19" s="9" t="s">
        <v>25</v>
      </c>
      <c r="G19" s="9" t="s">
        <v>37</v>
      </c>
      <c r="H19" s="59" t="s">
        <v>25</v>
      </c>
    </row>
    <row r="20" spans="2:9" ht="14.7" thickBot="1" x14ac:dyDescent="0.6">
      <c r="B20" s="61" t="s">
        <v>38</v>
      </c>
      <c r="C20" s="49" t="s">
        <v>11</v>
      </c>
      <c r="D20" s="49" t="s">
        <v>2</v>
      </c>
      <c r="E20" s="49" t="s">
        <v>39</v>
      </c>
      <c r="F20" s="49" t="s">
        <v>42</v>
      </c>
      <c r="G20" s="49" t="s">
        <v>40</v>
      </c>
      <c r="H20" s="62" t="s">
        <v>41</v>
      </c>
    </row>
    <row r="21" spans="2:9" x14ac:dyDescent="0.55000000000000004">
      <c r="C21" s="4"/>
      <c r="D21" s="4"/>
      <c r="E21" s="4"/>
      <c r="F21" s="4"/>
      <c r="G21" s="4"/>
      <c r="H21" s="4"/>
      <c r="I21" s="78"/>
    </row>
    <row r="22" spans="2:9" ht="15.6" x14ac:dyDescent="0.6">
      <c r="B22" s="45" t="s">
        <v>115</v>
      </c>
      <c r="C22" s="4"/>
      <c r="D22" s="4"/>
      <c r="E22" s="4"/>
      <c r="F22" s="4"/>
      <c r="G22" s="4"/>
      <c r="H22" s="4"/>
      <c r="I22" s="78"/>
    </row>
    <row r="23" spans="2:9" ht="15.9" thickBot="1" x14ac:dyDescent="0.65">
      <c r="B23" s="45"/>
      <c r="C23" s="4"/>
      <c r="D23" s="4"/>
      <c r="E23" s="4"/>
      <c r="F23" s="4"/>
      <c r="G23" s="4"/>
      <c r="H23" s="4"/>
      <c r="I23" s="78"/>
    </row>
    <row r="24" spans="2:9" ht="14.7" thickBot="1" x14ac:dyDescent="0.6">
      <c r="C24" s="264" t="s">
        <v>187</v>
      </c>
      <c r="D24" s="266"/>
      <c r="E24" s="4"/>
      <c r="F24" s="4"/>
      <c r="G24" s="4"/>
      <c r="H24" s="4"/>
      <c r="I24" s="78"/>
    </row>
    <row r="25" spans="2:9" x14ac:dyDescent="0.55000000000000004">
      <c r="B25" s="267" t="s">
        <v>26</v>
      </c>
      <c r="C25" s="180" t="s">
        <v>27</v>
      </c>
      <c r="D25" s="181" t="s">
        <v>28</v>
      </c>
      <c r="E25" s="4"/>
      <c r="F25" s="4"/>
      <c r="G25" s="4"/>
      <c r="H25" s="4"/>
      <c r="I25" s="78"/>
    </row>
    <row r="26" spans="2:9" x14ac:dyDescent="0.55000000000000004">
      <c r="B26" s="268" t="s">
        <v>43</v>
      </c>
      <c r="C26" s="41" t="s">
        <v>46</v>
      </c>
      <c r="D26" s="57" t="s">
        <v>46</v>
      </c>
      <c r="E26" s="4"/>
      <c r="F26" s="4"/>
      <c r="G26" s="4"/>
      <c r="H26" s="4"/>
      <c r="I26" s="78"/>
    </row>
    <row r="27" spans="2:9" x14ac:dyDescent="0.55000000000000004">
      <c r="B27" s="58" t="s">
        <v>31</v>
      </c>
      <c r="C27" s="9" t="s">
        <v>104</v>
      </c>
      <c r="D27" s="79" t="s">
        <v>121</v>
      </c>
      <c r="E27" s="4"/>
      <c r="F27" s="4"/>
      <c r="G27" s="4"/>
      <c r="H27" s="4"/>
      <c r="I27" s="78"/>
    </row>
    <row r="28" spans="2:9" x14ac:dyDescent="0.55000000000000004">
      <c r="B28" s="60" t="s">
        <v>35</v>
      </c>
      <c r="C28" s="9" t="s">
        <v>105</v>
      </c>
      <c r="D28" s="79" t="s">
        <v>122</v>
      </c>
    </row>
    <row r="29" spans="2:9" ht="14.7" thickBot="1" x14ac:dyDescent="0.6">
      <c r="B29" s="61" t="s">
        <v>38</v>
      </c>
      <c r="C29" s="49" t="s">
        <v>106</v>
      </c>
      <c r="D29" s="80" t="s">
        <v>123</v>
      </c>
    </row>
    <row r="31" spans="2:9" ht="15.6" x14ac:dyDescent="0.6">
      <c r="B31" s="45" t="s">
        <v>116</v>
      </c>
    </row>
    <row r="32" spans="2:9" ht="15.9" thickBot="1" x14ac:dyDescent="0.65">
      <c r="B32" s="45"/>
    </row>
    <row r="33" spans="2:10" ht="15.75" customHeight="1" x14ac:dyDescent="0.55000000000000004">
      <c r="B33" s="254" t="s">
        <v>97</v>
      </c>
      <c r="C33" s="248" t="s">
        <v>188</v>
      </c>
      <c r="D33" s="249"/>
      <c r="E33" s="249"/>
      <c r="F33" s="250"/>
    </row>
    <row r="34" spans="2:10" ht="14.7" thickBot="1" x14ac:dyDescent="0.6">
      <c r="B34" s="255"/>
      <c r="C34" s="251"/>
      <c r="D34" s="252"/>
      <c r="E34" s="252"/>
      <c r="F34" s="253"/>
    </row>
    <row r="35" spans="2:10" ht="15.6" x14ac:dyDescent="0.6">
      <c r="B35" s="45"/>
    </row>
    <row r="36" spans="2:10" ht="14.7" thickBot="1" x14ac:dyDescent="0.6"/>
    <row r="37" spans="2:10" ht="15.6" x14ac:dyDescent="0.6">
      <c r="B37" s="63"/>
      <c r="C37" s="238" t="s">
        <v>89</v>
      </c>
      <c r="D37" s="238"/>
      <c r="E37" s="239"/>
    </row>
    <row r="38" spans="2:10" x14ac:dyDescent="0.55000000000000004">
      <c r="B38" s="8" t="s">
        <v>90</v>
      </c>
      <c r="C38" s="39" t="s">
        <v>16</v>
      </c>
      <c r="D38" s="39" t="s">
        <v>44</v>
      </c>
      <c r="E38" s="66" t="s">
        <v>80</v>
      </c>
    </row>
    <row r="39" spans="2:10" x14ac:dyDescent="0.55000000000000004">
      <c r="B39" s="64" t="s">
        <v>54</v>
      </c>
      <c r="C39" s="94">
        <f>AVERAGE((IF('2. Likelihood Score'!F19="Yes",1,'2. Likelihood Score'!G18)),(IF('2. Likelihood Score'!F19="Yes",1,'2. Likelihood Score'!G17)),(IF('2. Likelihood Score'!F19="Yes",1,'2. Likelihood Score'!G16)))/2</f>
        <v>0</v>
      </c>
      <c r="D39" s="94">
        <f>(AVERAGE(IF('2. Likelihood Score'!F19="Yes",1,'2. Likelihood Score'!G12),IF('2. Likelihood Score'!F19="Yes",1,),'2. Likelihood Score'!G13))/2</f>
        <v>0</v>
      </c>
      <c r="E39" s="95">
        <f>AVERAGE(IF('2. Likelihood Score'!F19="Yes",1),IF('2. Likelihood Score'!F19="Yes",1,'2. Likelihood Score'!G14),IF('2. Likelihood Score'!F19="Yes",1,'2. Likelihood Score'!G15))/2</f>
        <v>0</v>
      </c>
      <c r="F39" s="93" t="s">
        <v>131</v>
      </c>
      <c r="I39" s="3"/>
      <c r="J39" s="3"/>
    </row>
    <row r="40" spans="2:10" x14ac:dyDescent="0.55000000000000004">
      <c r="B40" s="64" t="s">
        <v>63</v>
      </c>
      <c r="C40" s="94">
        <f>'2. Likelihood Score'!$G$21</f>
        <v>0</v>
      </c>
      <c r="D40" s="94">
        <f>'2. Likelihood Score'!$G$21</f>
        <v>0</v>
      </c>
      <c r="E40" s="95">
        <f>'2. Likelihood Score'!$G$21</f>
        <v>0</v>
      </c>
    </row>
    <row r="41" spans="2:10" x14ac:dyDescent="0.55000000000000004">
      <c r="B41" s="64" t="s">
        <v>65</v>
      </c>
      <c r="C41" s="94">
        <f>AVERAGE('2. Likelihood Score'!$G$23,'2. Likelihood Score'!$G$24)</f>
        <v>0</v>
      </c>
      <c r="D41" s="94">
        <f>AVERAGE('2. Likelihood Score'!$G$23,'2. Likelihood Score'!$G$24)</f>
        <v>0</v>
      </c>
      <c r="E41" s="95">
        <f>AVERAGE('2. Likelihood Score'!$G$23,'2. Likelihood Score'!$G$24)</f>
        <v>0</v>
      </c>
    </row>
    <row r="42" spans="2:10" x14ac:dyDescent="0.55000000000000004">
      <c r="B42" s="64" t="s">
        <v>68</v>
      </c>
      <c r="C42" s="94">
        <f>AVERAGE('2. Likelihood Score'!$G$26:$G$29)</f>
        <v>0</v>
      </c>
      <c r="D42" s="94">
        <f>AVERAGE('2. Likelihood Score'!$G$26:$G$29)</f>
        <v>0</v>
      </c>
      <c r="E42" s="95">
        <f>AVERAGE('2. Likelihood Score'!$G$26:$G$29)</f>
        <v>0</v>
      </c>
    </row>
    <row r="43" spans="2:10" x14ac:dyDescent="0.55000000000000004">
      <c r="B43" s="64"/>
      <c r="C43" s="94"/>
      <c r="D43" s="94"/>
      <c r="E43" s="95"/>
    </row>
    <row r="44" spans="2:10" ht="14.7" thickBot="1" x14ac:dyDescent="0.6">
      <c r="B44" s="65" t="s">
        <v>76</v>
      </c>
      <c r="C44" s="96">
        <f>AVERAGE(C39:C42)</f>
        <v>0</v>
      </c>
      <c r="D44" s="96">
        <f>AVERAGE(D39:D42)</f>
        <v>0</v>
      </c>
      <c r="E44" s="190">
        <f>AVERAGE(E39:E42)</f>
        <v>0</v>
      </c>
    </row>
    <row r="48" spans="2:10" ht="15.6" x14ac:dyDescent="0.6">
      <c r="B48" s="45" t="s">
        <v>117</v>
      </c>
    </row>
    <row r="49" spans="2:9" ht="14.7" thickBot="1" x14ac:dyDescent="0.6">
      <c r="B49" s="44"/>
    </row>
    <row r="50" spans="2:9" x14ac:dyDescent="0.55000000000000004">
      <c r="B50" s="262" t="s">
        <v>97</v>
      </c>
      <c r="C50" s="256" t="s">
        <v>120</v>
      </c>
      <c r="D50" s="257"/>
      <c r="E50" s="257"/>
      <c r="F50" s="258"/>
    </row>
    <row r="51" spans="2:9" ht="14.7" thickBot="1" x14ac:dyDescent="0.6">
      <c r="B51" s="263"/>
      <c r="C51" s="259"/>
      <c r="D51" s="260"/>
      <c r="E51" s="260"/>
      <c r="F51" s="261"/>
    </row>
    <row r="52" spans="2:9" x14ac:dyDescent="0.55000000000000004">
      <c r="B52" s="44"/>
    </row>
    <row r="53" spans="2:9" ht="15.6" x14ac:dyDescent="0.6">
      <c r="B53" s="45" t="s">
        <v>118</v>
      </c>
      <c r="H53" s="45" t="s">
        <v>119</v>
      </c>
    </row>
    <row r="54" spans="2:9" ht="14.7" thickBot="1" x14ac:dyDescent="0.6"/>
    <row r="55" spans="2:9" ht="53.25" customHeight="1" x14ac:dyDescent="0.55000000000000004">
      <c r="B55" s="240" t="s">
        <v>95</v>
      </c>
      <c r="C55" s="241"/>
      <c r="D55" s="244" t="s">
        <v>83</v>
      </c>
      <c r="E55" s="244"/>
      <c r="F55" s="245"/>
      <c r="H55" s="38" t="s">
        <v>89</v>
      </c>
      <c r="I55" s="38" t="s">
        <v>24</v>
      </c>
    </row>
    <row r="56" spans="2:9" ht="53.25" customHeight="1" x14ac:dyDescent="0.55000000000000004">
      <c r="B56" s="242"/>
      <c r="C56" s="243"/>
      <c r="D56" s="71" t="s">
        <v>93</v>
      </c>
      <c r="E56" s="71" t="s">
        <v>94</v>
      </c>
      <c r="F56" s="73" t="s">
        <v>179</v>
      </c>
      <c r="H56" s="39" t="s">
        <v>45</v>
      </c>
      <c r="I56" s="11">
        <f>C44*'1. Consequence Score'!M10</f>
        <v>0</v>
      </c>
    </row>
    <row r="57" spans="2:9" ht="53.25" customHeight="1" x14ac:dyDescent="0.55000000000000004">
      <c r="B57" s="246" t="s">
        <v>84</v>
      </c>
      <c r="C57" s="71" t="s">
        <v>169</v>
      </c>
      <c r="D57" s="75" t="s">
        <v>170</v>
      </c>
      <c r="E57" s="50" t="s">
        <v>171</v>
      </c>
      <c r="F57" s="162" t="s">
        <v>180</v>
      </c>
      <c r="H57" s="39" t="s">
        <v>44</v>
      </c>
      <c r="I57" s="11">
        <f>D44*'1. Consequence Score'!M12</f>
        <v>0</v>
      </c>
    </row>
    <row r="58" spans="2:9" ht="53.25" customHeight="1" x14ac:dyDescent="0.55000000000000004">
      <c r="B58" s="246"/>
      <c r="C58" s="71" t="s">
        <v>172</v>
      </c>
      <c r="D58" s="50" t="s">
        <v>173</v>
      </c>
      <c r="E58" s="51" t="s">
        <v>174</v>
      </c>
      <c r="F58" s="52" t="s">
        <v>181</v>
      </c>
      <c r="H58" s="39" t="s">
        <v>46</v>
      </c>
      <c r="I58" s="11" t="e">
        <f>E44*'1. Consequence Score'!M14</f>
        <v>#DIV/0!</v>
      </c>
    </row>
    <row r="59" spans="2:9" ht="53.25" customHeight="1" thickBot="1" x14ac:dyDescent="0.6">
      <c r="B59" s="247"/>
      <c r="C59" s="72" t="s">
        <v>175</v>
      </c>
      <c r="D59" s="53" t="s">
        <v>174</v>
      </c>
      <c r="E59" s="54" t="s">
        <v>176</v>
      </c>
      <c r="F59" s="55" t="s">
        <v>182</v>
      </c>
    </row>
  </sheetData>
  <mergeCells count="16">
    <mergeCell ref="B57:B59"/>
    <mergeCell ref="C33:F34"/>
    <mergeCell ref="B33:B34"/>
    <mergeCell ref="C10:F11"/>
    <mergeCell ref="B10:B11"/>
    <mergeCell ref="C50:F51"/>
    <mergeCell ref="B50:B51"/>
    <mergeCell ref="C15:H15"/>
    <mergeCell ref="B16:B17"/>
    <mergeCell ref="B25:B26"/>
    <mergeCell ref="C24:D24"/>
    <mergeCell ref="D2:H3"/>
    <mergeCell ref="C2:C3"/>
    <mergeCell ref="C37:E37"/>
    <mergeCell ref="B55:C56"/>
    <mergeCell ref="D55:F55"/>
  </mergeCells>
  <conditionalFormatting sqref="I29 D5:I6">
    <cfRule type="cellIs" dxfId="52" priority="11" operator="equal">
      <formula>3</formula>
    </cfRule>
    <cfRule type="cellIs" dxfId="51" priority="12" operator="equal">
      <formula>1</formula>
    </cfRule>
  </conditionalFormatting>
  <conditionalFormatting sqref="C5 I29 D5:I6 N5">
    <cfRule type="cellIs" dxfId="50" priority="8" operator="equal">
      <formula>1</formula>
    </cfRule>
    <cfRule type="cellIs" dxfId="49" priority="9" operator="equal">
      <formula>3</formula>
    </cfRule>
    <cfRule type="cellIs" dxfId="48" priority="10" operator="equal">
      <formula>9</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C85B7-B4D6-4595-B2C5-BBE76F1B0E89}">
  <sheetPr codeName="Sheet2">
    <tabColor theme="7" tint="0.59999389629810485"/>
  </sheetPr>
  <dimension ref="B1:T19"/>
  <sheetViews>
    <sheetView topLeftCell="A3" zoomScale="85" zoomScaleNormal="85" zoomScaleSheetLayoutView="110" workbookViewId="0">
      <selection activeCell="J10" sqref="J10"/>
    </sheetView>
  </sheetViews>
  <sheetFormatPr defaultRowHeight="14.4" x14ac:dyDescent="0.55000000000000004"/>
  <cols>
    <col min="2" max="2" width="17" customWidth="1"/>
    <col min="3" max="3" width="15" customWidth="1"/>
    <col min="4" max="4" width="17.41796875" customWidth="1"/>
    <col min="5" max="5" width="25" bestFit="1" customWidth="1"/>
    <col min="6" max="6" width="12.83984375" hidden="1" customWidth="1"/>
    <col min="7" max="7" width="13.41796875" customWidth="1"/>
    <col min="8" max="8" width="14.15625" hidden="1" customWidth="1"/>
    <col min="9" max="9" width="14.15625" customWidth="1"/>
    <col min="10" max="11" width="10" customWidth="1"/>
    <col min="12" max="13" width="23.578125" customWidth="1"/>
    <col min="14" max="14" width="22.83984375" customWidth="1"/>
    <col min="19" max="19" width="12.41796875" bestFit="1" customWidth="1"/>
    <col min="22" max="22" width="28.83984375" bestFit="1" customWidth="1"/>
  </cols>
  <sheetData>
    <row r="1" spans="2:20" ht="14.7" thickBot="1" x14ac:dyDescent="0.6"/>
    <row r="2" spans="2:20" ht="35.25" customHeight="1" x14ac:dyDescent="0.55000000000000004">
      <c r="B2" s="270" t="s">
        <v>23</v>
      </c>
      <c r="C2" s="275" t="s">
        <v>191</v>
      </c>
      <c r="D2" s="276"/>
      <c r="E2" s="276"/>
      <c r="F2" s="276"/>
      <c r="G2" s="276"/>
      <c r="H2" s="276"/>
      <c r="I2" s="277"/>
      <c r="J2" s="81"/>
      <c r="K2" s="81"/>
      <c r="L2" s="81"/>
      <c r="M2" s="81"/>
      <c r="N2" s="81"/>
    </row>
    <row r="3" spans="2:20" ht="35.25" customHeight="1" x14ac:dyDescent="0.55000000000000004">
      <c r="B3" s="271"/>
      <c r="C3" s="278"/>
      <c r="D3" s="279"/>
      <c r="E3" s="279"/>
      <c r="F3" s="279"/>
      <c r="G3" s="279"/>
      <c r="H3" s="279"/>
      <c r="I3" s="280"/>
      <c r="J3" s="81"/>
      <c r="K3" s="81"/>
      <c r="L3" s="81"/>
      <c r="M3" s="81"/>
      <c r="N3" s="81"/>
      <c r="Q3" s="4"/>
    </row>
    <row r="4" spans="2:20" ht="35.25" customHeight="1" thickBot="1" x14ac:dyDescent="0.6">
      <c r="B4" s="272"/>
      <c r="C4" s="281"/>
      <c r="D4" s="282"/>
      <c r="E4" s="282"/>
      <c r="F4" s="282"/>
      <c r="G4" s="282"/>
      <c r="H4" s="282"/>
      <c r="I4" s="283"/>
      <c r="J4" s="81"/>
      <c r="K4" s="81"/>
      <c r="L4" s="81"/>
      <c r="M4" s="81"/>
      <c r="N4" s="81"/>
      <c r="Q4" s="4"/>
    </row>
    <row r="5" spans="2:20" x14ac:dyDescent="0.55000000000000004">
      <c r="T5" s="4"/>
    </row>
    <row r="6" spans="2:20" ht="14.7" thickBot="1" x14ac:dyDescent="0.6"/>
    <row r="7" spans="2:20" ht="57.6" x14ac:dyDescent="0.55000000000000004">
      <c r="B7" s="12" t="s">
        <v>107</v>
      </c>
      <c r="C7" s="85" t="s">
        <v>100</v>
      </c>
      <c r="D7" s="12" t="s">
        <v>3</v>
      </c>
      <c r="E7" s="13" t="s">
        <v>4</v>
      </c>
      <c r="F7" s="6" t="s">
        <v>99</v>
      </c>
      <c r="G7" s="7" t="s">
        <v>101</v>
      </c>
      <c r="H7" s="6" t="s">
        <v>102</v>
      </c>
      <c r="I7" s="7" t="s">
        <v>103</v>
      </c>
    </row>
    <row r="8" spans="2:20" ht="35.25" customHeight="1" x14ac:dyDescent="0.7">
      <c r="B8" s="8" t="s">
        <v>44</v>
      </c>
      <c r="C8" s="86" t="s">
        <v>46</v>
      </c>
      <c r="D8" s="8" t="s">
        <v>1</v>
      </c>
      <c r="E8" s="83"/>
      <c r="F8" s="11">
        <f>IF(E8&gt;=2500,8, IF(E8&gt;=640,4,IF(E8&lt;640,2)))</f>
        <v>2</v>
      </c>
      <c r="G8" s="14" t="str">
        <f>IF(F8=8,"High",IF(F8=4,"Medium",IF(F8=2,"Low")))</f>
        <v>Low</v>
      </c>
      <c r="H8" s="11">
        <f>IF(E8&gt;=2800,8, IF(E8&gt;=750,4,IF(E8&lt;750,2)))</f>
        <v>2</v>
      </c>
      <c r="I8" s="14" t="str">
        <f>IF(H8=8,"High",IF(H8=4,"Medium",IF(H8=2,"Low")))</f>
        <v>Low</v>
      </c>
      <c r="L8" s="273" t="s">
        <v>47</v>
      </c>
      <c r="M8" s="273"/>
      <c r="N8" s="273"/>
    </row>
    <row r="9" spans="2:20" ht="35.25" customHeight="1" x14ac:dyDescent="0.55000000000000004">
      <c r="B9" s="8" t="s">
        <v>46</v>
      </c>
      <c r="C9" s="86" t="s">
        <v>25</v>
      </c>
      <c r="D9" s="8" t="s">
        <v>5</v>
      </c>
      <c r="E9" s="83"/>
      <c r="F9" s="159"/>
      <c r="G9" s="154"/>
      <c r="H9" s="153"/>
      <c r="I9" s="154"/>
      <c r="J9" s="43"/>
      <c r="K9" s="43"/>
      <c r="L9" s="88" t="s">
        <v>48</v>
      </c>
      <c r="M9" s="88" t="s">
        <v>49</v>
      </c>
      <c r="N9" s="88" t="s">
        <v>26</v>
      </c>
    </row>
    <row r="10" spans="2:20" ht="35.25" customHeight="1" x14ac:dyDescent="0.55000000000000004">
      <c r="B10" s="8" t="s">
        <v>46</v>
      </c>
      <c r="C10" s="86" t="s">
        <v>25</v>
      </c>
      <c r="D10" s="8" t="s">
        <v>6</v>
      </c>
      <c r="E10" s="83"/>
      <c r="F10" s="160"/>
      <c r="G10" s="156"/>
      <c r="H10" s="155"/>
      <c r="I10" s="156"/>
      <c r="J10" s="42"/>
      <c r="K10" s="42"/>
      <c r="L10" s="211" t="s">
        <v>45</v>
      </c>
      <c r="M10" s="274">
        <f>MAX(F13,F14,H15)</f>
        <v>8</v>
      </c>
      <c r="N10" s="274" t="str">
        <f>IF(M10=8,"High",IF(M10=4,"Medium",IF(M10=2,"Low")))</f>
        <v>High</v>
      </c>
    </row>
    <row r="11" spans="2:20" ht="35.25" customHeight="1" x14ac:dyDescent="0.55000000000000004">
      <c r="B11" s="8" t="s">
        <v>46</v>
      </c>
      <c r="C11" s="86" t="s">
        <v>25</v>
      </c>
      <c r="D11" s="8" t="s">
        <v>7</v>
      </c>
      <c r="E11" s="83"/>
      <c r="F11" s="161"/>
      <c r="G11" s="158"/>
      <c r="H11" s="155"/>
      <c r="I11" s="156"/>
      <c r="J11" s="42"/>
      <c r="K11" s="42"/>
      <c r="L11" s="211"/>
      <c r="M11" s="274"/>
      <c r="N11" s="274"/>
    </row>
    <row r="12" spans="2:20" ht="35.25" customHeight="1" x14ac:dyDescent="0.55000000000000004">
      <c r="B12" s="8" t="s">
        <v>46</v>
      </c>
      <c r="C12" s="86" t="s">
        <v>25</v>
      </c>
      <c r="D12" s="8" t="s">
        <v>0</v>
      </c>
      <c r="E12" s="176" t="e">
        <f>(E9/23)/SQRT(((E10/20)+(E11/12))/2)</f>
        <v>#DIV/0!</v>
      </c>
      <c r="F12" s="11" t="e">
        <f>IF(E12&gt;=25,8, IF(E12&gt;=10,4,IF(E12&lt;10,2,)))</f>
        <v>#DIV/0!</v>
      </c>
      <c r="G12" s="14" t="e">
        <f>IF(F12=8,"High",IF(F12=4,"Medium",IF(F12=2,"Low")))</f>
        <v>#DIV/0!</v>
      </c>
      <c r="H12" s="155"/>
      <c r="I12" s="156"/>
      <c r="L12" s="211" t="s">
        <v>44</v>
      </c>
      <c r="M12" s="274">
        <f>MAX(F8,F16,F15)</f>
        <v>8</v>
      </c>
      <c r="N12" s="274" t="str">
        <f t="shared" ref="N12" si="0">IF(M12=8,"High",IF(M12=4,"Medium",IF(M12=2,"Low")))</f>
        <v>High</v>
      </c>
    </row>
    <row r="13" spans="2:20" ht="35.25" customHeight="1" x14ac:dyDescent="0.55000000000000004">
      <c r="B13" s="8" t="s">
        <v>45</v>
      </c>
      <c r="C13" s="86" t="s">
        <v>25</v>
      </c>
      <c r="D13" s="8" t="s">
        <v>194</v>
      </c>
      <c r="E13" s="83"/>
      <c r="F13" s="11">
        <f>IF(E13&gt;=900,8,IF(E13&gt;=320,4,IF(E13&lt;320,2,)))</f>
        <v>2</v>
      </c>
      <c r="G13" s="14" t="str">
        <f t="shared" ref="G13:G16" si="1">IF(F13=8,"High",IF(F13=4,"Medium",IF(F13=2,"Low")))</f>
        <v>Low</v>
      </c>
      <c r="H13" s="155"/>
      <c r="I13" s="156"/>
      <c r="L13" s="211"/>
      <c r="M13" s="274"/>
      <c r="N13" s="274"/>
    </row>
    <row r="14" spans="2:20" ht="35.25" customHeight="1" x14ac:dyDescent="0.55000000000000004">
      <c r="B14" s="8" t="s">
        <v>45</v>
      </c>
      <c r="C14" s="86" t="s">
        <v>25</v>
      </c>
      <c r="D14" s="8" t="s">
        <v>185</v>
      </c>
      <c r="E14" s="177" t="s">
        <v>200</v>
      </c>
      <c r="F14" s="11">
        <f>IF(E14="Detectable",8, IF(E14="Not detectable",2,))</f>
        <v>0</v>
      </c>
      <c r="G14" s="14" t="b">
        <f t="shared" si="1"/>
        <v>0</v>
      </c>
      <c r="H14" s="157"/>
      <c r="I14" s="158"/>
      <c r="L14" s="211" t="s">
        <v>46</v>
      </c>
      <c r="M14" s="274" t="e">
        <f>MAX(H15,F12,H8)</f>
        <v>#DIV/0!</v>
      </c>
      <c r="N14" s="274" t="e">
        <f t="shared" ref="N14" si="2">IF(M14=8,"High",IF(M14=4,"Medium",IF(M14=2,"Low")))</f>
        <v>#DIV/0!</v>
      </c>
    </row>
    <row r="15" spans="2:20" ht="35.25" customHeight="1" x14ac:dyDescent="0.55000000000000004">
      <c r="B15" s="8" t="s">
        <v>44</v>
      </c>
      <c r="C15" s="86" t="s">
        <v>124</v>
      </c>
      <c r="D15" s="8" t="s">
        <v>27</v>
      </c>
      <c r="E15" s="83"/>
      <c r="F15" s="11">
        <f>IF(E15&lt;5.5,8,IF(E15&gt;=9,8,IF(E15&lt;=6.4,4,IF(E15&lt;9,2,))))</f>
        <v>8</v>
      </c>
      <c r="G15" s="14" t="str">
        <f>IF(F15=8,"High*",IF(F15=4,"Medium",IF(F15=2,"Low")))</f>
        <v>High*</v>
      </c>
      <c r="H15" s="11">
        <f>IF(E15&lt;5,8,IF(E15&gt;=9,8,IF(E15&gt;8.4,4,IF(E15&lt;=8.4,2))))</f>
        <v>8</v>
      </c>
      <c r="I15" s="14" t="str">
        <f>IF(H15=8,"High",IF(H15=4,"Medium",IF(H15=2,"Low")))</f>
        <v>High</v>
      </c>
      <c r="L15" s="211"/>
      <c r="M15" s="274"/>
      <c r="N15" s="274"/>
    </row>
    <row r="16" spans="2:20" ht="46.5" customHeight="1" thickBot="1" x14ac:dyDescent="0.6">
      <c r="B16" s="10" t="s">
        <v>44</v>
      </c>
      <c r="C16" s="87" t="s">
        <v>25</v>
      </c>
      <c r="D16" s="10" t="s">
        <v>192</v>
      </c>
      <c r="E16" s="84"/>
      <c r="F16" s="15">
        <f>IF(E16="does not meet guidelines",8,IF(E16="meets guidelines",2,))</f>
        <v>0</v>
      </c>
      <c r="G16" s="14" t="b">
        <f t="shared" si="1"/>
        <v>0</v>
      </c>
      <c r="H16" s="76"/>
      <c r="I16" s="77"/>
      <c r="L16" s="196" t="s">
        <v>201</v>
      </c>
      <c r="M16" s="196" t="str">
        <f>IF(OR(F15=8,H15=8),"*pH at this level may also indicate acute ammonia toxicity",IF(F15=4,"",IF(F15=2,"")))</f>
        <v>*pH at this level may also indicate acute ammonia toxicity</v>
      </c>
    </row>
    <row r="17" spans="2:7" ht="35.25" customHeight="1" x14ac:dyDescent="0.55000000000000004">
      <c r="B17" s="269" t="s">
        <v>193</v>
      </c>
      <c r="C17" s="269"/>
      <c r="D17" s="269"/>
      <c r="E17" s="269"/>
      <c r="F17" s="269"/>
      <c r="G17" s="269"/>
    </row>
    <row r="18" spans="2:7" ht="38.25" customHeight="1" x14ac:dyDescent="0.55000000000000004"/>
    <row r="19" spans="2:7" x14ac:dyDescent="0.55000000000000004">
      <c r="E19" s="44"/>
    </row>
  </sheetData>
  <mergeCells count="13">
    <mergeCell ref="B17:G17"/>
    <mergeCell ref="B2:B4"/>
    <mergeCell ref="L8:N8"/>
    <mergeCell ref="L10:L11"/>
    <mergeCell ref="M10:M11"/>
    <mergeCell ref="N10:N11"/>
    <mergeCell ref="C2:I4"/>
    <mergeCell ref="L14:L15"/>
    <mergeCell ref="M14:M15"/>
    <mergeCell ref="N14:N15"/>
    <mergeCell ref="M12:M13"/>
    <mergeCell ref="L12:L13"/>
    <mergeCell ref="N12:N13"/>
  </mergeCells>
  <conditionalFormatting sqref="T5 Q3:Q4 F8:F9 H8:H9">
    <cfRule type="cellIs" dxfId="47" priority="36" operator="equal">
      <formula>1</formula>
    </cfRule>
    <cfRule type="cellIs" dxfId="46" priority="37" operator="equal">
      <formula>3</formula>
    </cfRule>
    <cfRule type="cellIs" dxfId="45" priority="38" operator="equal">
      <formula>9</formula>
    </cfRule>
  </conditionalFormatting>
  <conditionalFormatting sqref="F12:F16">
    <cfRule type="cellIs" dxfId="44" priority="33" operator="equal">
      <formula>1</formula>
    </cfRule>
    <cfRule type="cellIs" dxfId="43" priority="34" operator="equal">
      <formula>3</formula>
    </cfRule>
    <cfRule type="cellIs" dxfId="42" priority="35" operator="equal">
      <formula>9</formula>
    </cfRule>
  </conditionalFormatting>
  <conditionalFormatting sqref="J10:K10">
    <cfRule type="cellIs" dxfId="41" priority="30" operator="equal">
      <formula>1</formula>
    </cfRule>
    <cfRule type="cellIs" dxfId="40" priority="31" operator="equal">
      <formula>3</formula>
    </cfRule>
    <cfRule type="cellIs" dxfId="39" priority="32" operator="equal">
      <formula>9</formula>
    </cfRule>
  </conditionalFormatting>
  <conditionalFormatting sqref="J10:L10 J11:K11 L12 F8 H8">
    <cfRule type="cellIs" dxfId="38" priority="29" operator="equal">
      <formula>6</formula>
    </cfRule>
  </conditionalFormatting>
  <conditionalFormatting sqref="F12:F16">
    <cfRule type="cellIs" dxfId="37" priority="28" operator="equal">
      <formula>6</formula>
    </cfRule>
  </conditionalFormatting>
  <conditionalFormatting sqref="G8">
    <cfRule type="containsText" dxfId="36" priority="24" operator="containsText" text="High">
      <formula>NOT(ISERROR(SEARCH("High",G8)))</formula>
    </cfRule>
    <cfRule type="containsText" dxfId="35" priority="25" operator="containsText" text="Medium">
      <formula>NOT(ISERROR(SEARCH("Medium",G8)))</formula>
    </cfRule>
    <cfRule type="containsText" dxfId="34" priority="26" operator="containsText" text="Low">
      <formula>NOT(ISERROR(SEARCH("Low",G8)))</formula>
    </cfRule>
  </conditionalFormatting>
  <conditionalFormatting sqref="N10:N15">
    <cfRule type="containsText" dxfId="33" priority="21" operator="containsText" text="Low">
      <formula>NOT(ISERROR(SEARCH("Low",N10)))</formula>
    </cfRule>
    <cfRule type="containsText" dxfId="32" priority="22" operator="containsText" text="Medium">
      <formula>NOT(ISERROR(SEARCH("Medium",N10)))</formula>
    </cfRule>
    <cfRule type="containsText" dxfId="31" priority="23" operator="containsText" text="High">
      <formula>NOT(ISERROR(SEARCH("High",N10)))</formula>
    </cfRule>
  </conditionalFormatting>
  <conditionalFormatting sqref="H15:H16">
    <cfRule type="cellIs" dxfId="30" priority="18" operator="equal">
      <formula>1</formula>
    </cfRule>
    <cfRule type="cellIs" dxfId="29" priority="19" operator="equal">
      <formula>3</formula>
    </cfRule>
    <cfRule type="cellIs" dxfId="28" priority="20" operator="equal">
      <formula>9</formula>
    </cfRule>
  </conditionalFormatting>
  <conditionalFormatting sqref="H15:H16">
    <cfRule type="cellIs" dxfId="27" priority="16" operator="equal">
      <formula>6</formula>
    </cfRule>
  </conditionalFormatting>
  <conditionalFormatting sqref="I8">
    <cfRule type="containsText" dxfId="26" priority="13" operator="containsText" text="High">
      <formula>NOT(ISERROR(SEARCH("High",I8)))</formula>
    </cfRule>
    <cfRule type="containsText" dxfId="25" priority="14" operator="containsText" text="Medium">
      <formula>NOT(ISERROR(SEARCH("Medium",I8)))</formula>
    </cfRule>
    <cfRule type="containsText" dxfId="24" priority="15" operator="containsText" text="Low">
      <formula>NOT(ISERROR(SEARCH("Low",I8)))</formula>
    </cfRule>
  </conditionalFormatting>
  <conditionalFormatting sqref="G12:G16 I15">
    <cfRule type="cellIs" dxfId="23" priority="10" operator="equal">
      <formula>"High"</formula>
    </cfRule>
    <cfRule type="cellIs" dxfId="22" priority="11" operator="equal">
      <formula>"Medium"</formula>
    </cfRule>
    <cfRule type="cellIs" dxfId="21" priority="12" operator="equal">
      <formula>"Low"</formula>
    </cfRule>
  </conditionalFormatting>
  <conditionalFormatting sqref="E8">
    <cfRule type="containsBlanks" dxfId="20" priority="9">
      <formula>LEN(TRIM(E8))=0</formula>
    </cfRule>
  </conditionalFormatting>
  <conditionalFormatting sqref="E8:E11 E13 E15:E16">
    <cfRule type="containsBlanks" dxfId="19" priority="8">
      <formula>LEN(TRIM(E8))=0</formula>
    </cfRule>
  </conditionalFormatting>
  <conditionalFormatting sqref="E14">
    <cfRule type="cellIs" dxfId="18" priority="5" operator="equal">
      <formula>"(select)"</formula>
    </cfRule>
  </conditionalFormatting>
  <conditionalFormatting sqref="G15">
    <cfRule type="cellIs" dxfId="17" priority="4" operator="equal">
      <formula>"High*"</formula>
    </cfRule>
  </conditionalFormatting>
  <conditionalFormatting sqref="I15">
    <cfRule type="cellIs" dxfId="16" priority="1" operator="equal">
      <formula>"Medium*"</formula>
    </cfRule>
    <cfRule type="cellIs" dxfId="15" priority="3" operator="equal">
      <formula>"High*"</formula>
    </cfRule>
  </conditionalFormatting>
  <conditionalFormatting sqref="E16">
    <cfRule type="cellIs" dxfId="14" priority="2" operator="equal">
      <formula>"(select)"</formula>
    </cfRule>
  </conditionalFormatting>
  <dataValidations count="2">
    <dataValidation type="list" allowBlank="1" showInputMessage="1" showErrorMessage="1" sqref="E16" xr:uid="{F36980FF-A8E1-488A-9E5E-0309A1E126FB}">
      <formula1>"(select),meets guidelines,does not meet guidelines"</formula1>
    </dataValidation>
    <dataValidation type="list" allowBlank="1" showInputMessage="1" showErrorMessage="1" sqref="E14" xr:uid="{C08F8396-DFB7-42E1-8FC8-E0C82D559C9B}">
      <formula1>"(select),Not Detectable,Detectable"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B0A8C-CE0A-49C3-86B8-6F4398464BF9}">
  <sheetPr codeName="Sheet3">
    <tabColor theme="7" tint="0.59999389629810485"/>
  </sheetPr>
  <dimension ref="C1:M30"/>
  <sheetViews>
    <sheetView topLeftCell="B7" workbookViewId="0">
      <selection activeCell="F34" sqref="F34"/>
    </sheetView>
  </sheetViews>
  <sheetFormatPr defaultRowHeight="14.4" x14ac:dyDescent="0.55000000000000004"/>
  <cols>
    <col min="3" max="3" width="10.578125" customWidth="1"/>
    <col min="4" max="4" width="16.26171875" customWidth="1"/>
    <col min="5" max="5" width="42.41796875" style="3" customWidth="1"/>
    <col min="6" max="6" width="18.15625" customWidth="1"/>
    <col min="7" max="7" width="17.41796875" style="4" hidden="1" customWidth="1"/>
    <col min="8" max="8" width="20.578125" style="32" customWidth="1"/>
    <col min="11" max="11" width="24.26171875" customWidth="1"/>
    <col min="12" max="12" width="20.41796875" customWidth="1"/>
  </cols>
  <sheetData>
    <row r="1" spans="3:12" ht="14.7" thickBot="1" x14ac:dyDescent="0.6"/>
    <row r="2" spans="3:12" ht="15" customHeight="1" x14ac:dyDescent="0.55000000000000004">
      <c r="C2" s="284" t="s">
        <v>23</v>
      </c>
      <c r="D2" s="285"/>
      <c r="E2" s="275" t="s">
        <v>189</v>
      </c>
      <c r="F2" s="276"/>
      <c r="G2" s="276"/>
      <c r="H2" s="277"/>
    </row>
    <row r="3" spans="3:12" ht="15" customHeight="1" x14ac:dyDescent="0.55000000000000004">
      <c r="C3" s="286"/>
      <c r="D3" s="287"/>
      <c r="E3" s="278"/>
      <c r="F3" s="279"/>
      <c r="G3" s="279"/>
      <c r="H3" s="280"/>
    </row>
    <row r="4" spans="3:12" x14ac:dyDescent="0.55000000000000004">
      <c r="C4" s="286"/>
      <c r="D4" s="287"/>
      <c r="E4" s="278"/>
      <c r="F4" s="279"/>
      <c r="G4" s="279"/>
      <c r="H4" s="280"/>
    </row>
    <row r="5" spans="3:12" x14ac:dyDescent="0.55000000000000004">
      <c r="C5" s="286"/>
      <c r="D5" s="287"/>
      <c r="E5" s="278"/>
      <c r="F5" s="279"/>
      <c r="G5" s="279"/>
      <c r="H5" s="280"/>
    </row>
    <row r="6" spans="3:12" x14ac:dyDescent="0.55000000000000004">
      <c r="C6" s="286"/>
      <c r="D6" s="287"/>
      <c r="E6" s="278"/>
      <c r="F6" s="279"/>
      <c r="G6" s="279"/>
      <c r="H6" s="280"/>
    </row>
    <row r="7" spans="3:12" ht="14.7" thickBot="1" x14ac:dyDescent="0.6">
      <c r="C7" s="288"/>
      <c r="D7" s="289"/>
      <c r="E7" s="281"/>
      <c r="F7" s="282"/>
      <c r="G7" s="282"/>
      <c r="H7" s="283"/>
    </row>
    <row r="8" spans="3:12" ht="14.7" thickBot="1" x14ac:dyDescent="0.6"/>
    <row r="9" spans="3:12" x14ac:dyDescent="0.55000000000000004">
      <c r="C9" s="302" t="s">
        <v>50</v>
      </c>
      <c r="D9" s="304" t="s">
        <v>51</v>
      </c>
      <c r="E9" s="304" t="s">
        <v>52</v>
      </c>
      <c r="F9" s="295" t="s">
        <v>62</v>
      </c>
      <c r="G9" s="295" t="s">
        <v>74</v>
      </c>
      <c r="H9" s="297" t="s">
        <v>75</v>
      </c>
    </row>
    <row r="10" spans="3:12" x14ac:dyDescent="0.55000000000000004">
      <c r="C10" s="303"/>
      <c r="D10" s="305"/>
      <c r="E10" s="305"/>
      <c r="F10" s="296"/>
      <c r="G10" s="296"/>
      <c r="H10" s="298"/>
    </row>
    <row r="11" spans="3:12" ht="14.7" thickBot="1" x14ac:dyDescent="0.6">
      <c r="C11" s="299" t="s">
        <v>54</v>
      </c>
      <c r="D11" s="300"/>
      <c r="E11" s="300"/>
      <c r="F11" s="300"/>
      <c r="G11" s="300"/>
      <c r="H11" s="301"/>
    </row>
    <row r="12" spans="3:12" ht="36" customHeight="1" x14ac:dyDescent="0.55000000000000004">
      <c r="C12" s="163" t="s">
        <v>53</v>
      </c>
      <c r="D12" s="185" t="s">
        <v>44</v>
      </c>
      <c r="E12" s="164" t="s">
        <v>126</v>
      </c>
      <c r="F12" s="83" t="s">
        <v>200</v>
      </c>
      <c r="G12" s="165">
        <f t="shared" ref="G12:G17" si="0">IF(F12="Yes",6,IF(F12="No",1,0))</f>
        <v>0</v>
      </c>
      <c r="H12" s="166" t="str">
        <f t="shared" ref="H12:H18" si="1">IF(G12=1,"Low",IF(G12=6,"High",""))</f>
        <v/>
      </c>
    </row>
    <row r="13" spans="3:12" ht="36" customHeight="1" thickBot="1" x14ac:dyDescent="0.6">
      <c r="C13" s="47" t="s">
        <v>55</v>
      </c>
      <c r="D13" s="186" t="s">
        <v>44</v>
      </c>
      <c r="E13" s="152" t="s">
        <v>61</v>
      </c>
      <c r="F13" s="83" t="s">
        <v>200</v>
      </c>
      <c r="G13" s="168">
        <f>IF(F13="Yes",6,IF(F13="No",1,0))</f>
        <v>0</v>
      </c>
      <c r="H13" s="14" t="str">
        <f>IF(G13=1,"Low",IF(G13=6,"High",""))</f>
        <v/>
      </c>
      <c r="K13" s="92"/>
      <c r="L13" s="91"/>
    </row>
    <row r="14" spans="3:12" ht="36" customHeight="1" x14ac:dyDescent="0.55000000000000004">
      <c r="C14" s="47" t="s">
        <v>56</v>
      </c>
      <c r="D14" s="186" t="s">
        <v>46</v>
      </c>
      <c r="E14" s="152" t="s">
        <v>153</v>
      </c>
      <c r="F14" s="83" t="s">
        <v>200</v>
      </c>
      <c r="G14" s="9">
        <f>IF(F14="Yes",6,IF(F14="No",1,0))</f>
        <v>0</v>
      </c>
      <c r="H14" s="14" t="str">
        <f>IF(G14=1,"Low",IF(G14=6,"High",""))</f>
        <v/>
      </c>
      <c r="K14" s="293" t="s">
        <v>76</v>
      </c>
      <c r="L14" s="294"/>
    </row>
    <row r="15" spans="3:12" ht="36" customHeight="1" x14ac:dyDescent="0.55000000000000004">
      <c r="C15" s="47" t="s">
        <v>57</v>
      </c>
      <c r="D15" s="186" t="s">
        <v>46</v>
      </c>
      <c r="E15" s="152" t="s">
        <v>154</v>
      </c>
      <c r="F15" s="83" t="s">
        <v>200</v>
      </c>
      <c r="G15" s="9">
        <f t="shared" si="0"/>
        <v>0</v>
      </c>
      <c r="H15" s="14" t="str">
        <f t="shared" si="1"/>
        <v/>
      </c>
      <c r="K15" s="67" t="s">
        <v>89</v>
      </c>
      <c r="L15" s="40" t="s">
        <v>77</v>
      </c>
    </row>
    <row r="16" spans="3:12" ht="36" customHeight="1" x14ac:dyDescent="0.55000000000000004">
      <c r="C16" s="47" t="s">
        <v>58</v>
      </c>
      <c r="D16" s="186" t="s">
        <v>16</v>
      </c>
      <c r="E16" s="152" t="s">
        <v>168</v>
      </c>
      <c r="F16" s="83" t="s">
        <v>200</v>
      </c>
      <c r="G16" s="9">
        <f t="shared" si="0"/>
        <v>0</v>
      </c>
      <c r="H16" s="14" t="str">
        <f t="shared" si="1"/>
        <v/>
      </c>
      <c r="K16" s="67" t="s">
        <v>16</v>
      </c>
      <c r="L16" s="68" t="str">
        <f>IF('Lookup Tables'!C44&lt;=2,"Low",IF('Lookup Tables'!C44&lt;=4,"Medium",IF('Lookup Tables'!C44&gt;4,"High")))</f>
        <v>Low</v>
      </c>
    </row>
    <row r="17" spans="3:13" ht="36" customHeight="1" x14ac:dyDescent="0.55000000000000004">
      <c r="C17" s="47" t="s">
        <v>60</v>
      </c>
      <c r="D17" s="186" t="s">
        <v>16</v>
      </c>
      <c r="E17" s="152" t="s">
        <v>128</v>
      </c>
      <c r="F17" s="83" t="s">
        <v>200</v>
      </c>
      <c r="G17" s="9">
        <f t="shared" si="0"/>
        <v>0</v>
      </c>
      <c r="H17" s="14" t="str">
        <f t="shared" si="1"/>
        <v/>
      </c>
      <c r="K17" s="67" t="s">
        <v>44</v>
      </c>
      <c r="L17" s="68" t="str">
        <f>IF(AND(F12="No",F13="No",),"Low",IF('Lookup Tables'!D44&lt;=2,"Low",IF('Lookup Tables'!D44&lt;=4,"Medium",IF('Lookup Tables'!D44&gt;4,"High"))))</f>
        <v>Low</v>
      </c>
    </row>
    <row r="18" spans="3:13" ht="36" customHeight="1" thickBot="1" x14ac:dyDescent="0.6">
      <c r="C18" s="47" t="s">
        <v>132</v>
      </c>
      <c r="D18" s="186" t="s">
        <v>16</v>
      </c>
      <c r="E18" s="152" t="s">
        <v>155</v>
      </c>
      <c r="F18" s="83" t="s">
        <v>200</v>
      </c>
      <c r="G18" s="9">
        <f>IF(F18="Yes",6,IF(F18="No",1,0))</f>
        <v>0</v>
      </c>
      <c r="H18" s="14" t="str">
        <f t="shared" si="1"/>
        <v/>
      </c>
      <c r="K18" s="69" t="s">
        <v>46</v>
      </c>
      <c r="L18" s="70" t="str">
        <f>IF(AND(F14="No",F15="No"),"Low",IF('Lookup Tables'!E44&lt;=2,"Low",IF('Lookup Tables'!E44&lt;=4,"Medium",IF('Lookup Tables'!E44&gt;4,"High"))))</f>
        <v>Low</v>
      </c>
    </row>
    <row r="19" spans="3:13" ht="57.9" thickBot="1" x14ac:dyDescent="0.6">
      <c r="C19" s="167" t="s">
        <v>133</v>
      </c>
      <c r="D19" s="185" t="s">
        <v>129</v>
      </c>
      <c r="E19" s="164" t="s">
        <v>203</v>
      </c>
      <c r="F19" s="83" t="s">
        <v>200</v>
      </c>
      <c r="G19" s="172"/>
      <c r="H19" s="178" t="s">
        <v>199</v>
      </c>
      <c r="K19" s="92"/>
      <c r="L19" s="91"/>
    </row>
    <row r="20" spans="3:13" ht="14.25" customHeight="1" thickBot="1" x14ac:dyDescent="0.6">
      <c r="C20" s="290" t="s">
        <v>63</v>
      </c>
      <c r="D20" s="291"/>
      <c r="E20" s="291"/>
      <c r="F20" s="291"/>
      <c r="G20" s="291"/>
      <c r="H20" s="292"/>
      <c r="I20" s="93"/>
      <c r="K20" s="92"/>
      <c r="L20" s="91"/>
    </row>
    <row r="21" spans="3:13" ht="29.1" thickBot="1" x14ac:dyDescent="0.6">
      <c r="C21" s="170">
        <v>2</v>
      </c>
      <c r="D21" s="185" t="s">
        <v>59</v>
      </c>
      <c r="E21" s="171" t="s">
        <v>158</v>
      </c>
      <c r="F21" s="83" t="s">
        <v>200</v>
      </c>
      <c r="G21" s="172">
        <f>IF(F21="Yes",6,IF(F21="No",1,0))</f>
        <v>0</v>
      </c>
      <c r="H21" s="173" t="str">
        <f>IF(G21=1,"Low",IF(G21=3,"Medium",IF(G21=6,"High","")))</f>
        <v/>
      </c>
    </row>
    <row r="22" spans="3:13" ht="14.7" thickBot="1" x14ac:dyDescent="0.6">
      <c r="C22" s="290" t="s">
        <v>65</v>
      </c>
      <c r="D22" s="291"/>
      <c r="E22" s="291"/>
      <c r="F22" s="291"/>
      <c r="G22" s="291"/>
      <c r="H22" s="292"/>
    </row>
    <row r="23" spans="3:13" ht="43.2" x14ac:dyDescent="0.55000000000000004">
      <c r="C23" s="163" t="s">
        <v>64</v>
      </c>
      <c r="D23" s="187" t="s">
        <v>59</v>
      </c>
      <c r="E23" s="105" t="s">
        <v>198</v>
      </c>
      <c r="F23" s="83" t="s">
        <v>200</v>
      </c>
      <c r="G23" s="165">
        <f>IF(F23="Yes",6,IF(F23="No",1,0))</f>
        <v>0</v>
      </c>
      <c r="H23" s="166" t="str">
        <f>IF(G23=1,"Low",IF(G23=6,"High",""))</f>
        <v/>
      </c>
      <c r="M23" t="s">
        <v>146</v>
      </c>
    </row>
    <row r="24" spans="3:13" ht="57.9" thickBot="1" x14ac:dyDescent="0.6">
      <c r="C24" s="167" t="s">
        <v>66</v>
      </c>
      <c r="D24" s="188" t="s">
        <v>59</v>
      </c>
      <c r="E24" s="126" t="s">
        <v>197</v>
      </c>
      <c r="F24" s="83" t="s">
        <v>200</v>
      </c>
      <c r="G24" s="184">
        <f>IF(F24="Yes",6,IF(F24="No",1,0))</f>
        <v>0</v>
      </c>
      <c r="H24" s="169" t="str">
        <f>IF(G24=1,"Low",IF(G24=6,"High",""))</f>
        <v/>
      </c>
    </row>
    <row r="25" spans="3:13" ht="14.7" thickBot="1" x14ac:dyDescent="0.6">
      <c r="C25" s="290" t="s">
        <v>68</v>
      </c>
      <c r="D25" s="291"/>
      <c r="E25" s="291"/>
      <c r="F25" s="291"/>
      <c r="G25" s="291"/>
      <c r="H25" s="292"/>
    </row>
    <row r="26" spans="3:13" ht="28.8" x14ac:dyDescent="0.55000000000000004">
      <c r="C26" s="163" t="s">
        <v>70</v>
      </c>
      <c r="D26" s="187" t="s">
        <v>59</v>
      </c>
      <c r="E26" s="174" t="s">
        <v>111</v>
      </c>
      <c r="F26" s="83" t="s">
        <v>200</v>
      </c>
      <c r="G26" s="175">
        <f>IF(F26="Yes",6,IF(F26="No",1,0))</f>
        <v>0</v>
      </c>
      <c r="H26" s="166" t="str">
        <f>IF(G26=1,"Low",IF(G26=3,"Medium",IF(G26=6,"High","")))</f>
        <v/>
      </c>
    </row>
    <row r="27" spans="3:13" ht="43.2" x14ac:dyDescent="0.55000000000000004">
      <c r="C27" s="47" t="s">
        <v>71</v>
      </c>
      <c r="D27" s="186" t="s">
        <v>59</v>
      </c>
      <c r="E27" s="5" t="s">
        <v>112</v>
      </c>
      <c r="F27" s="83" t="s">
        <v>200</v>
      </c>
      <c r="G27" s="11">
        <f>IF(F27="Yes",6,IF(F27="No",1,0))</f>
        <v>0</v>
      </c>
      <c r="H27" s="14" t="str">
        <f>IF(G27=1,"Low",IF(G27=3,"Medium",IF(G27=6,"High","")))</f>
        <v/>
      </c>
    </row>
    <row r="28" spans="3:13" ht="28.8" x14ac:dyDescent="0.55000000000000004">
      <c r="C28" s="47" t="s">
        <v>72</v>
      </c>
      <c r="D28" s="186" t="s">
        <v>59</v>
      </c>
      <c r="E28" s="5" t="s">
        <v>164</v>
      </c>
      <c r="F28" s="83" t="s">
        <v>200</v>
      </c>
      <c r="G28" s="11">
        <f>IF(F28="Yes",6,IF(F28="No",1,0))</f>
        <v>0</v>
      </c>
      <c r="H28" s="14" t="str">
        <f>IF(G28=1,"Low",IF(G28=3,"Medium",IF(G28=6,"High","")))</f>
        <v/>
      </c>
    </row>
    <row r="29" spans="3:13" ht="35.25" customHeight="1" thickBot="1" x14ac:dyDescent="0.6">
      <c r="C29" s="48" t="s">
        <v>73</v>
      </c>
      <c r="D29" s="189" t="s">
        <v>59</v>
      </c>
      <c r="E29" s="46" t="s">
        <v>167</v>
      </c>
      <c r="F29" s="84" t="s">
        <v>200</v>
      </c>
      <c r="G29" s="15">
        <f>IF(F29="Yes",6,IF(F29="No",1,))</f>
        <v>0</v>
      </c>
      <c r="H29" s="16" t="str">
        <f>IF(G29=1,"Low",IF(G29=3,"Medium",IF(G29=6,"High","")))</f>
        <v/>
      </c>
    </row>
    <row r="30" spans="3:13" x14ac:dyDescent="0.55000000000000004">
      <c r="E30" s="93" t="s">
        <v>150</v>
      </c>
    </row>
  </sheetData>
  <mergeCells count="13">
    <mergeCell ref="C2:D7"/>
    <mergeCell ref="E2:H7"/>
    <mergeCell ref="C25:H25"/>
    <mergeCell ref="K14:L14"/>
    <mergeCell ref="G9:G10"/>
    <mergeCell ref="H9:H10"/>
    <mergeCell ref="C11:H11"/>
    <mergeCell ref="C22:H22"/>
    <mergeCell ref="C20:H20"/>
    <mergeCell ref="C9:C10"/>
    <mergeCell ref="D9:D10"/>
    <mergeCell ref="E9:E10"/>
    <mergeCell ref="F9:F10"/>
  </mergeCells>
  <conditionalFormatting sqref="L13 L16:L20">
    <cfRule type="containsText" dxfId="13" priority="8" operator="containsText" text="High">
      <formula>NOT(ISERROR(SEARCH("High",L13)))</formula>
    </cfRule>
    <cfRule type="containsText" dxfId="12" priority="9" operator="containsText" text="Medium">
      <formula>NOT(ISERROR(SEARCH("Medium",L13)))</formula>
    </cfRule>
    <cfRule type="containsText" dxfId="11" priority="10" operator="containsText" text="Low">
      <formula>NOT(ISERROR(SEARCH("Low",L13)))</formula>
    </cfRule>
  </conditionalFormatting>
  <conditionalFormatting sqref="F12:F19">
    <cfRule type="cellIs" dxfId="10" priority="6" operator="equal">
      <formula>"(select)"</formula>
    </cfRule>
  </conditionalFormatting>
  <conditionalFormatting sqref="F21">
    <cfRule type="cellIs" dxfId="9" priority="4" operator="equal">
      <formula>"(select)"</formula>
    </cfRule>
  </conditionalFormatting>
  <conditionalFormatting sqref="F23:F24">
    <cfRule type="cellIs" dxfId="8" priority="3" operator="equal">
      <formula>"(select)"</formula>
    </cfRule>
  </conditionalFormatting>
  <conditionalFormatting sqref="F26:F29">
    <cfRule type="cellIs" dxfId="7" priority="1" operator="equal">
      <formula>"(select)"</formula>
    </cfRule>
  </conditionalFormatting>
  <dataValidations count="1">
    <dataValidation type="list" allowBlank="1" showInputMessage="1" showErrorMessage="1" sqref="F12:F19 F21 F23:F24 F26:F29" xr:uid="{4220F932-1E5E-47A2-BEDD-8A6C014F884C}">
      <formula1>"(select),Yes,No"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AA898-A9CC-4C21-B6E9-42AF875DC237}">
  <sheetPr codeName="Sheet4">
    <tabColor theme="7" tint="0.59999389629810485"/>
  </sheetPr>
  <dimension ref="C1:O18"/>
  <sheetViews>
    <sheetView topLeftCell="A5" workbookViewId="0">
      <selection activeCell="G10" sqref="G10"/>
    </sheetView>
  </sheetViews>
  <sheetFormatPr defaultRowHeight="14.4" x14ac:dyDescent="0.55000000000000004"/>
  <cols>
    <col min="2" max="2" width="13.83984375" bestFit="1" customWidth="1"/>
    <col min="3" max="3" width="41.83984375" customWidth="1"/>
    <col min="4" max="4" width="18.15625" customWidth="1"/>
    <col min="5" max="5" width="21.15625" customWidth="1"/>
    <col min="6" max="6" width="23.26171875" customWidth="1"/>
    <col min="7" max="7" width="22.578125" customWidth="1"/>
    <col min="8" max="8" width="17" customWidth="1"/>
  </cols>
  <sheetData>
    <row r="1" spans="3:15" ht="14.7" thickBot="1" x14ac:dyDescent="0.6"/>
    <row r="2" spans="3:15" ht="15.75" customHeight="1" x14ac:dyDescent="0.55000000000000004">
      <c r="C2" s="306" t="s">
        <v>19</v>
      </c>
      <c r="D2" s="309" t="s">
        <v>108</v>
      </c>
      <c r="E2" s="309"/>
      <c r="F2" s="309"/>
      <c r="G2" s="310"/>
    </row>
    <row r="3" spans="3:15" ht="15.75" customHeight="1" x14ac:dyDescent="0.55000000000000004">
      <c r="C3" s="307"/>
      <c r="D3" s="311"/>
      <c r="E3" s="311"/>
      <c r="F3" s="311"/>
      <c r="G3" s="312"/>
    </row>
    <row r="4" spans="3:15" ht="15.75" customHeight="1" thickBot="1" x14ac:dyDescent="0.6">
      <c r="C4" s="308"/>
      <c r="D4" s="313"/>
      <c r="E4" s="313"/>
      <c r="F4" s="313"/>
      <c r="G4" s="314"/>
    </row>
    <row r="5" spans="3:15" ht="15.75" customHeight="1" x14ac:dyDescent="0.7">
      <c r="K5" s="56"/>
      <c r="L5" s="56"/>
      <c r="M5" s="56"/>
      <c r="N5" s="56"/>
      <c r="O5" s="56"/>
    </row>
    <row r="6" spans="3:15" ht="30.75" customHeight="1" x14ac:dyDescent="0.55000000000000004"/>
    <row r="7" spans="3:15" ht="30.75" customHeight="1" thickBot="1" x14ac:dyDescent="0.6"/>
    <row r="8" spans="3:15" ht="45" customHeight="1" thickBot="1" x14ac:dyDescent="0.6">
      <c r="C8" s="315" t="s">
        <v>14</v>
      </c>
      <c r="D8" s="316"/>
      <c r="E8" s="23" t="s">
        <v>26</v>
      </c>
      <c r="F8" s="24" t="s">
        <v>77</v>
      </c>
      <c r="G8" s="25" t="s">
        <v>91</v>
      </c>
      <c r="K8" s="319" t="s">
        <v>85</v>
      </c>
      <c r="L8" s="320"/>
      <c r="M8" s="323" t="s">
        <v>77</v>
      </c>
      <c r="N8" s="324"/>
      <c r="O8" s="325"/>
    </row>
    <row r="9" spans="3:15" ht="45" customHeight="1" thickBot="1" x14ac:dyDescent="0.6">
      <c r="C9" s="317" t="s">
        <v>78</v>
      </c>
      <c r="D9" s="318"/>
      <c r="E9" s="11" t="str">
        <f>'1. Consequence Score'!N10</f>
        <v>High</v>
      </c>
      <c r="F9" s="11" t="str">
        <f>'2. Likelihood Score'!L16</f>
        <v>Low</v>
      </c>
      <c r="G9" s="74" t="str">
        <f>IF('Lookup Tables'!I56&lt;=8,"Low",IF('Lookup Tables'!I56&lt;=16,"Medium","High"))</f>
        <v>Low</v>
      </c>
      <c r="K9" s="321"/>
      <c r="L9" s="322"/>
      <c r="M9" s="71" t="s">
        <v>31</v>
      </c>
      <c r="N9" s="71" t="s">
        <v>35</v>
      </c>
      <c r="O9" s="73" t="s">
        <v>38</v>
      </c>
    </row>
    <row r="10" spans="3:15" ht="45.75" customHeight="1" thickBot="1" x14ac:dyDescent="0.6">
      <c r="C10" s="317" t="s">
        <v>79</v>
      </c>
      <c r="D10" s="318"/>
      <c r="E10" s="11" t="str">
        <f>'1. Consequence Score'!N12</f>
        <v>High</v>
      </c>
      <c r="F10" s="11" t="str">
        <f>'2. Likelihood Score'!L17</f>
        <v>Low</v>
      </c>
      <c r="G10" s="74" t="str">
        <f>IF('Lookup Tables'!I57&lt;=8,"Low",IF('Lookup Tables'!I57&lt;=16,"Medium","High"))</f>
        <v>Low</v>
      </c>
      <c r="H10" s="32"/>
      <c r="K10" s="326" t="s">
        <v>26</v>
      </c>
      <c r="L10" s="89" t="s">
        <v>31</v>
      </c>
      <c r="M10" s="50" t="s">
        <v>86</v>
      </c>
      <c r="N10" s="50" t="s">
        <v>86</v>
      </c>
      <c r="O10" s="162" t="s">
        <v>87</v>
      </c>
    </row>
    <row r="11" spans="3:15" ht="45.75" customHeight="1" thickBot="1" x14ac:dyDescent="0.6">
      <c r="C11" s="317" t="s">
        <v>80</v>
      </c>
      <c r="D11" s="318"/>
      <c r="E11" s="11" t="e">
        <f>'1. Consequence Score'!N14</f>
        <v>#DIV/0!</v>
      </c>
      <c r="F11" s="11" t="str">
        <f>'2. Likelihood Score'!L18</f>
        <v>Low</v>
      </c>
      <c r="G11" s="74" t="e">
        <f>IF('Lookup Tables'!I58&lt;=8,"Low",IF('Lookup Tables'!I58&lt;=16,"Medium","High"))</f>
        <v>#DIV/0!</v>
      </c>
      <c r="K11" s="327"/>
      <c r="L11" s="89" t="s">
        <v>35</v>
      </c>
      <c r="M11" s="50" t="s">
        <v>86</v>
      </c>
      <c r="N11" s="51" t="s">
        <v>87</v>
      </c>
      <c r="O11" s="52" t="s">
        <v>88</v>
      </c>
    </row>
    <row r="12" spans="3:15" ht="45.75" customHeight="1" thickBot="1" x14ac:dyDescent="0.6">
      <c r="K12" s="328"/>
      <c r="L12" s="90" t="s">
        <v>38</v>
      </c>
      <c r="M12" s="53" t="s">
        <v>87</v>
      </c>
      <c r="N12" s="54" t="s">
        <v>88</v>
      </c>
      <c r="O12" s="55" t="s">
        <v>88</v>
      </c>
    </row>
    <row r="17" spans="3:6" x14ac:dyDescent="0.55000000000000004">
      <c r="C17" s="330" t="s">
        <v>81</v>
      </c>
      <c r="D17" s="330"/>
      <c r="E17" s="330"/>
      <c r="F17" s="330"/>
    </row>
    <row r="18" spans="3:6" x14ac:dyDescent="0.55000000000000004">
      <c r="C18" t="s">
        <v>48</v>
      </c>
      <c r="D18" s="329" t="s">
        <v>82</v>
      </c>
      <c r="E18" s="329"/>
      <c r="F18" s="329"/>
    </row>
  </sheetData>
  <mergeCells count="11">
    <mergeCell ref="K8:L9"/>
    <mergeCell ref="M8:O8"/>
    <mergeCell ref="K10:K12"/>
    <mergeCell ref="D18:F18"/>
    <mergeCell ref="C17:F17"/>
    <mergeCell ref="C9:D9"/>
    <mergeCell ref="C2:C4"/>
    <mergeCell ref="D2:G4"/>
    <mergeCell ref="C8:D8"/>
    <mergeCell ref="C10:D10"/>
    <mergeCell ref="C11:D11"/>
  </mergeCells>
  <conditionalFormatting sqref="F1:F8 F12:F16 F19:F1048576">
    <cfRule type="cellIs" dxfId="6" priority="4" operator="equal">
      <formula>"Negligible"</formula>
    </cfRule>
    <cfRule type="cellIs" dxfId="5" priority="5" operator="equal">
      <formula>"Minor"</formula>
    </cfRule>
    <cfRule type="cellIs" dxfId="4" priority="6" operator="equal">
      <formula>"Serious"</formula>
    </cfRule>
    <cfRule type="cellIs" dxfId="3" priority="7" operator="equal">
      <formula>"Catastrophic"</formula>
    </cfRule>
  </conditionalFormatting>
  <conditionalFormatting sqref="G9:G11">
    <cfRule type="containsText" dxfId="2" priority="1" operator="containsText" text="Low">
      <formula>NOT(ISERROR(SEARCH("Low",G9)))</formula>
    </cfRule>
    <cfRule type="containsText" dxfId="1" priority="2" operator="containsText" text="Medium">
      <formula>NOT(ISERROR(SEARCH("Medium",G9)))</formula>
    </cfRule>
    <cfRule type="containsText" dxfId="0" priority="3" operator="containsText" text="High">
      <formula>NOT(ISERROR(SEARCH("High",G9)))</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A8A77-875C-4CAF-8DC8-51B7A06D4DCA}">
  <sheetPr codeName="Sheet7"/>
  <dimension ref="B2:O32"/>
  <sheetViews>
    <sheetView view="pageBreakPreview" topLeftCell="A3" zoomScale="90" zoomScaleNormal="90" zoomScaleSheetLayoutView="90" workbookViewId="0">
      <selection activeCell="I16" sqref="I16"/>
    </sheetView>
  </sheetViews>
  <sheetFormatPr defaultRowHeight="14.4" x14ac:dyDescent="0.55000000000000004"/>
  <cols>
    <col min="1" max="1" width="1.578125" customWidth="1"/>
    <col min="2" max="2" width="6.41796875" customWidth="1"/>
    <col min="3" max="4" width="13.15625" customWidth="1"/>
    <col min="5" max="5" width="39.26171875" customWidth="1"/>
    <col min="6" max="6" width="16.41796875" customWidth="1"/>
    <col min="7" max="7" width="10.15625" customWidth="1"/>
    <col min="8" max="8" width="9.578125" bestFit="1" customWidth="1"/>
    <col min="9" max="9" width="47.83984375" customWidth="1"/>
    <col min="10" max="10" width="55.15625" customWidth="1"/>
  </cols>
  <sheetData>
    <row r="2" spans="2:13" x14ac:dyDescent="0.55000000000000004">
      <c r="B2" s="97" t="s">
        <v>97</v>
      </c>
      <c r="C2" s="98"/>
      <c r="D2" s="98"/>
      <c r="E2" s="99"/>
      <c r="F2" s="99"/>
      <c r="G2" s="101"/>
      <c r="H2" s="101"/>
      <c r="I2" s="100"/>
      <c r="J2" s="100"/>
    </row>
    <row r="3" spans="2:13" x14ac:dyDescent="0.55000000000000004">
      <c r="B3" s="134" t="s">
        <v>134</v>
      </c>
      <c r="C3" s="98"/>
      <c r="D3" s="98"/>
      <c r="E3" s="99"/>
      <c r="F3" s="99"/>
      <c r="G3" s="101"/>
      <c r="H3" s="101"/>
      <c r="I3" s="100"/>
      <c r="J3" s="100"/>
    </row>
    <row r="4" spans="2:13" x14ac:dyDescent="0.55000000000000004">
      <c r="B4" s="98" t="s">
        <v>135</v>
      </c>
      <c r="C4" s="98"/>
      <c r="D4" s="98"/>
      <c r="E4" s="98"/>
      <c r="F4" s="99"/>
      <c r="G4" s="101"/>
      <c r="H4" s="101"/>
      <c r="I4" s="100"/>
      <c r="J4" s="100"/>
    </row>
    <row r="5" spans="2:13" x14ac:dyDescent="0.55000000000000004">
      <c r="B5" s="98" t="s">
        <v>136</v>
      </c>
      <c r="C5" s="98"/>
      <c r="D5" s="98"/>
      <c r="E5" s="98"/>
      <c r="F5" s="99"/>
      <c r="G5" s="101"/>
      <c r="H5" s="101"/>
      <c r="I5" s="100"/>
      <c r="J5" s="100"/>
    </row>
    <row r="6" spans="2:13" x14ac:dyDescent="0.55000000000000004">
      <c r="B6" s="179" t="s">
        <v>137</v>
      </c>
      <c r="C6" s="98"/>
      <c r="D6" s="98"/>
      <c r="E6" s="98"/>
      <c r="F6" s="99"/>
      <c r="G6" s="101"/>
      <c r="H6" s="101"/>
      <c r="I6" s="100"/>
      <c r="J6" s="100"/>
    </row>
    <row r="7" spans="2:13" ht="14.7" thickBot="1" x14ac:dyDescent="0.6"/>
    <row r="8" spans="2:13" x14ac:dyDescent="0.55000000000000004">
      <c r="B8" s="340" t="s">
        <v>138</v>
      </c>
      <c r="C8" s="244"/>
      <c r="D8" s="244"/>
      <c r="E8" s="244"/>
      <c r="F8" s="244"/>
      <c r="G8" s="244" t="s">
        <v>139</v>
      </c>
      <c r="H8" s="244"/>
      <c r="I8" s="331" t="s">
        <v>151</v>
      </c>
      <c r="J8" s="331" t="s">
        <v>140</v>
      </c>
    </row>
    <row r="9" spans="2:13" x14ac:dyDescent="0.55000000000000004">
      <c r="B9" s="338" t="s">
        <v>50</v>
      </c>
      <c r="C9" s="336" t="s">
        <v>141</v>
      </c>
      <c r="D9" s="336" t="s">
        <v>48</v>
      </c>
      <c r="E9" s="336" t="s">
        <v>52</v>
      </c>
      <c r="F9" s="336" t="s">
        <v>142</v>
      </c>
      <c r="G9" s="334" t="s">
        <v>143</v>
      </c>
      <c r="H9" s="334" t="s">
        <v>144</v>
      </c>
      <c r="I9" s="332"/>
      <c r="J9" s="332"/>
    </row>
    <row r="10" spans="2:13" s="32" customFormat="1" ht="14.7" thickBot="1" x14ac:dyDescent="0.6">
      <c r="B10" s="339"/>
      <c r="C10" s="337"/>
      <c r="D10" s="337"/>
      <c r="E10" s="337"/>
      <c r="F10" s="337"/>
      <c r="G10" s="335"/>
      <c r="H10" s="335" t="s">
        <v>62</v>
      </c>
      <c r="I10" s="333"/>
      <c r="J10" s="333"/>
      <c r="M10" s="103"/>
    </row>
    <row r="11" spans="2:13" ht="28.8" x14ac:dyDescent="0.55000000000000004">
      <c r="B11" s="122" t="s">
        <v>53</v>
      </c>
      <c r="C11" s="104" t="s">
        <v>54</v>
      </c>
      <c r="D11" s="105" t="s">
        <v>44</v>
      </c>
      <c r="E11" s="105" t="s">
        <v>126</v>
      </c>
      <c r="F11" s="106" t="s">
        <v>145</v>
      </c>
      <c r="G11" s="106" t="s">
        <v>125</v>
      </c>
      <c r="H11" s="106" t="s">
        <v>13</v>
      </c>
      <c r="I11" s="147" t="s">
        <v>152</v>
      </c>
      <c r="J11" s="108"/>
    </row>
    <row r="12" spans="2:13" ht="28.8" x14ac:dyDescent="0.55000000000000004">
      <c r="B12" s="130" t="s">
        <v>55</v>
      </c>
      <c r="C12" s="112" t="s">
        <v>54</v>
      </c>
      <c r="D12" s="113" t="s">
        <v>44</v>
      </c>
      <c r="E12" s="114" t="s">
        <v>61</v>
      </c>
      <c r="F12" s="109" t="s">
        <v>145</v>
      </c>
      <c r="G12" s="109" t="s">
        <v>125</v>
      </c>
      <c r="H12" s="109" t="s">
        <v>13</v>
      </c>
      <c r="I12" s="148" t="s">
        <v>157</v>
      </c>
      <c r="J12" s="115"/>
    </row>
    <row r="13" spans="2:13" ht="43.2" x14ac:dyDescent="0.55000000000000004">
      <c r="B13" s="191"/>
      <c r="C13" s="192" t="s">
        <v>54</v>
      </c>
      <c r="D13" s="193" t="s">
        <v>130</v>
      </c>
      <c r="E13" s="193" t="s">
        <v>127</v>
      </c>
      <c r="F13" s="194" t="s">
        <v>145</v>
      </c>
      <c r="G13" s="194" t="s">
        <v>125</v>
      </c>
      <c r="H13" s="194" t="s">
        <v>13</v>
      </c>
      <c r="I13" s="195" t="s">
        <v>152</v>
      </c>
      <c r="J13" s="111" t="s">
        <v>195</v>
      </c>
    </row>
    <row r="14" spans="2:13" ht="28.8" x14ac:dyDescent="0.55000000000000004">
      <c r="B14" s="130" t="s">
        <v>56</v>
      </c>
      <c r="C14" s="112" t="s">
        <v>54</v>
      </c>
      <c r="D14" s="113" t="s">
        <v>46</v>
      </c>
      <c r="E14" s="114" t="s">
        <v>153</v>
      </c>
      <c r="F14" s="109" t="s">
        <v>145</v>
      </c>
      <c r="G14" s="109" t="s">
        <v>125</v>
      </c>
      <c r="H14" s="109" t="s">
        <v>13</v>
      </c>
      <c r="I14" s="149" t="s">
        <v>152</v>
      </c>
      <c r="J14" s="111"/>
    </row>
    <row r="15" spans="2:13" ht="28.8" x14ac:dyDescent="0.55000000000000004">
      <c r="B15" s="130" t="s">
        <v>57</v>
      </c>
      <c r="C15" s="112" t="s">
        <v>54</v>
      </c>
      <c r="D15" s="113" t="s">
        <v>46</v>
      </c>
      <c r="E15" s="114" t="s">
        <v>154</v>
      </c>
      <c r="F15" s="109" t="s">
        <v>145</v>
      </c>
      <c r="G15" s="109" t="s">
        <v>125</v>
      </c>
      <c r="H15" s="109" t="s">
        <v>13</v>
      </c>
      <c r="I15" s="149" t="s">
        <v>152</v>
      </c>
      <c r="J15" s="111"/>
    </row>
    <row r="16" spans="2:13" ht="28.8" x14ac:dyDescent="0.55000000000000004">
      <c r="B16" s="130" t="s">
        <v>58</v>
      </c>
      <c r="C16" s="112" t="s">
        <v>54</v>
      </c>
      <c r="D16" s="113" t="s">
        <v>16</v>
      </c>
      <c r="E16" s="114" t="s">
        <v>168</v>
      </c>
      <c r="F16" s="109" t="s">
        <v>145</v>
      </c>
      <c r="G16" s="109" t="s">
        <v>125</v>
      </c>
      <c r="H16" s="109" t="s">
        <v>13</v>
      </c>
      <c r="I16" s="149" t="s">
        <v>152</v>
      </c>
      <c r="J16" s="111"/>
    </row>
    <row r="17" spans="2:15" ht="28.8" x14ac:dyDescent="0.55000000000000004">
      <c r="B17" s="130" t="s">
        <v>60</v>
      </c>
      <c r="C17" s="112" t="s">
        <v>54</v>
      </c>
      <c r="D17" s="113" t="s">
        <v>16</v>
      </c>
      <c r="E17" s="114" t="s">
        <v>128</v>
      </c>
      <c r="F17" s="109" t="s">
        <v>145</v>
      </c>
      <c r="G17" s="109" t="s">
        <v>125</v>
      </c>
      <c r="H17" s="109" t="s">
        <v>13</v>
      </c>
      <c r="I17" s="149" t="s">
        <v>152</v>
      </c>
      <c r="J17" s="111"/>
    </row>
    <row r="18" spans="2:15" ht="43.2" x14ac:dyDescent="0.55000000000000004">
      <c r="B18" s="130" t="s">
        <v>132</v>
      </c>
      <c r="C18" s="112" t="s">
        <v>54</v>
      </c>
      <c r="D18" s="113" t="s">
        <v>16</v>
      </c>
      <c r="E18" s="114" t="s">
        <v>155</v>
      </c>
      <c r="F18" s="109" t="s">
        <v>145</v>
      </c>
      <c r="G18" s="109" t="s">
        <v>125</v>
      </c>
      <c r="H18" s="109" t="s">
        <v>13</v>
      </c>
      <c r="I18" s="148" t="s">
        <v>156</v>
      </c>
      <c r="J18" s="111"/>
    </row>
    <row r="19" spans="2:15" ht="57.9" thickBot="1" x14ac:dyDescent="0.6">
      <c r="B19" s="124" t="s">
        <v>133</v>
      </c>
      <c r="C19" s="125" t="s">
        <v>54</v>
      </c>
      <c r="D19" s="126" t="s">
        <v>129</v>
      </c>
      <c r="E19" s="126" t="str">
        <f>'2. Likelihood Score'!E19</f>
        <v>Is all of the project* located on low or flat ground (i.e. in the event of a leak will water remain near the point of the leak)?</v>
      </c>
      <c r="F19" s="127" t="s">
        <v>145</v>
      </c>
      <c r="G19" s="127" t="s">
        <v>13</v>
      </c>
      <c r="H19" s="127" t="s">
        <v>125</v>
      </c>
      <c r="I19" s="150" t="s">
        <v>202</v>
      </c>
      <c r="J19" s="151" t="s">
        <v>190</v>
      </c>
    </row>
    <row r="20" spans="2:15" ht="29.1" thickBot="1" x14ac:dyDescent="0.6">
      <c r="B20" s="116">
        <v>2</v>
      </c>
      <c r="C20" s="117" t="s">
        <v>63</v>
      </c>
      <c r="D20" s="118" t="s">
        <v>59</v>
      </c>
      <c r="E20" s="118" t="s">
        <v>158</v>
      </c>
      <c r="F20" s="119" t="s">
        <v>145</v>
      </c>
      <c r="G20" s="120" t="s">
        <v>125</v>
      </c>
      <c r="H20" s="120" t="s">
        <v>13</v>
      </c>
      <c r="I20" s="136" t="s">
        <v>159</v>
      </c>
      <c r="J20" s="121"/>
      <c r="O20" t="s">
        <v>146</v>
      </c>
    </row>
    <row r="21" spans="2:15" ht="57.6" x14ac:dyDescent="0.55000000000000004">
      <c r="B21" s="122" t="s">
        <v>64</v>
      </c>
      <c r="C21" s="104" t="s">
        <v>65</v>
      </c>
      <c r="D21" s="105" t="s">
        <v>59</v>
      </c>
      <c r="E21" s="105" t="s">
        <v>198</v>
      </c>
      <c r="F21" s="106" t="s">
        <v>145</v>
      </c>
      <c r="G21" s="107" t="s">
        <v>125</v>
      </c>
      <c r="H21" s="107" t="s">
        <v>13</v>
      </c>
      <c r="I21" s="137" t="s">
        <v>196</v>
      </c>
      <c r="J21" s="123"/>
    </row>
    <row r="22" spans="2:15" ht="57.9" thickBot="1" x14ac:dyDescent="0.6">
      <c r="B22" s="124" t="s">
        <v>66</v>
      </c>
      <c r="C22" s="125" t="s">
        <v>65</v>
      </c>
      <c r="D22" s="126" t="s">
        <v>59</v>
      </c>
      <c r="E22" s="126" t="s">
        <v>197</v>
      </c>
      <c r="F22" s="127" t="s">
        <v>145</v>
      </c>
      <c r="G22" s="128" t="s">
        <v>125</v>
      </c>
      <c r="H22" s="128" t="s">
        <v>13</v>
      </c>
      <c r="I22" s="138" t="s">
        <v>196</v>
      </c>
      <c r="J22" s="129"/>
      <c r="L22" s="32" t="s">
        <v>146</v>
      </c>
    </row>
    <row r="23" spans="2:15" ht="63.9" hidden="1" x14ac:dyDescent="0.55000000000000004">
      <c r="B23" s="139"/>
      <c r="C23" s="140" t="s">
        <v>68</v>
      </c>
      <c r="D23" s="141" t="s">
        <v>59</v>
      </c>
      <c r="E23" s="141" t="s">
        <v>69</v>
      </c>
      <c r="F23" s="142" t="s">
        <v>147</v>
      </c>
      <c r="G23" s="143" t="s">
        <v>31</v>
      </c>
      <c r="H23" s="143" t="s">
        <v>148</v>
      </c>
      <c r="I23" s="144"/>
      <c r="J23" s="145" t="s">
        <v>160</v>
      </c>
    </row>
    <row r="24" spans="2:15" ht="43.2" x14ac:dyDescent="0.55000000000000004">
      <c r="B24" s="130" t="s">
        <v>67</v>
      </c>
      <c r="C24" s="112" t="s">
        <v>68</v>
      </c>
      <c r="D24" s="113" t="s">
        <v>59</v>
      </c>
      <c r="E24" s="113" t="s">
        <v>149</v>
      </c>
      <c r="F24" s="109" t="s">
        <v>145</v>
      </c>
      <c r="G24" s="131" t="s">
        <v>125</v>
      </c>
      <c r="H24" s="131" t="s">
        <v>13</v>
      </c>
      <c r="I24" s="137" t="s">
        <v>161</v>
      </c>
      <c r="J24" s="111"/>
    </row>
    <row r="25" spans="2:15" ht="59.7" x14ac:dyDescent="0.55000000000000004">
      <c r="B25" s="130" t="s">
        <v>70</v>
      </c>
      <c r="C25" s="112" t="s">
        <v>68</v>
      </c>
      <c r="D25" s="113" t="s">
        <v>59</v>
      </c>
      <c r="E25" s="113" t="s">
        <v>162</v>
      </c>
      <c r="F25" s="109" t="s">
        <v>145</v>
      </c>
      <c r="G25" s="110" t="s">
        <v>125</v>
      </c>
      <c r="H25" s="110" t="s">
        <v>13</v>
      </c>
      <c r="I25" s="135" t="s">
        <v>163</v>
      </c>
      <c r="J25" s="111"/>
    </row>
    <row r="26" spans="2:15" ht="28.8" x14ac:dyDescent="0.55000000000000004">
      <c r="B26" s="130" t="s">
        <v>71</v>
      </c>
      <c r="C26" s="112" t="s">
        <v>68</v>
      </c>
      <c r="D26" s="112" t="s">
        <v>59</v>
      </c>
      <c r="E26" s="113" t="s">
        <v>164</v>
      </c>
      <c r="F26" s="132" t="s">
        <v>145</v>
      </c>
      <c r="G26" s="110" t="s">
        <v>125</v>
      </c>
      <c r="H26" s="110" t="s">
        <v>13</v>
      </c>
      <c r="I26" s="135" t="s">
        <v>165</v>
      </c>
      <c r="J26" s="111"/>
    </row>
    <row r="27" spans="2:15" ht="47.7" thickBot="1" x14ac:dyDescent="0.6">
      <c r="B27" s="124" t="s">
        <v>72</v>
      </c>
      <c r="C27" s="125" t="s">
        <v>68</v>
      </c>
      <c r="D27" s="125" t="s">
        <v>59</v>
      </c>
      <c r="E27" s="126" t="s">
        <v>166</v>
      </c>
      <c r="F27" s="127" t="s">
        <v>145</v>
      </c>
      <c r="G27" s="128" t="s">
        <v>125</v>
      </c>
      <c r="H27" s="128" t="s">
        <v>13</v>
      </c>
      <c r="I27" s="146" t="s">
        <v>183</v>
      </c>
      <c r="J27" s="129"/>
    </row>
    <row r="28" spans="2:15" x14ac:dyDescent="0.55000000000000004">
      <c r="E28" s="93" t="s">
        <v>150</v>
      </c>
      <c r="I28" s="1"/>
    </row>
    <row r="29" spans="2:15" x14ac:dyDescent="0.55000000000000004">
      <c r="B29" s="102"/>
      <c r="E29" s="93"/>
    </row>
    <row r="30" spans="2:15" hidden="1" x14ac:dyDescent="0.55000000000000004">
      <c r="B30" s="133"/>
      <c r="C30" s="133"/>
    </row>
    <row r="31" spans="2:15" hidden="1" x14ac:dyDescent="0.55000000000000004">
      <c r="B31" s="133"/>
      <c r="C31" s="133"/>
    </row>
    <row r="32" spans="2:15" x14ac:dyDescent="0.55000000000000004">
      <c r="B32" s="133"/>
      <c r="C32" s="133"/>
    </row>
  </sheetData>
  <mergeCells count="11">
    <mergeCell ref="B9:B10"/>
    <mergeCell ref="C9:C10"/>
    <mergeCell ref="D9:D10"/>
    <mergeCell ref="B8:F8"/>
    <mergeCell ref="G8:H8"/>
    <mergeCell ref="I8:I10"/>
    <mergeCell ref="J8:J10"/>
    <mergeCell ref="H9:H10"/>
    <mergeCell ref="E9:E10"/>
    <mergeCell ref="F9:F10"/>
    <mergeCell ref="G9:G10"/>
  </mergeCells>
  <pageMargins left="0.23622047244094491" right="0.23622047244094491" top="0.74803149606299213" bottom="0.74803149606299213" header="0.31496062992125984" footer="0.31496062992125984"/>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5A62C9D3EDB964595FC22EDDB3E7BF7" ma:contentTypeVersion="12" ma:contentTypeDescription="Create a new document." ma:contentTypeScope="" ma:versionID="81c1bd9290117154adf316c841524671">
  <xsd:schema xmlns:xsd="http://www.w3.org/2001/XMLSchema" xmlns:xs="http://www.w3.org/2001/XMLSchema" xmlns:p="http://schemas.microsoft.com/office/2006/metadata/properties" xmlns:ns2="1343f0a7-48af-402b-8652-2ea7068c8026" xmlns:ns3="760bb7d8-d09f-4bd6-b246-edeed278529f" targetNamespace="http://schemas.microsoft.com/office/2006/metadata/properties" ma:root="true" ma:fieldsID="1932aa0dd2fd7f7031775cd24d55f7a8" ns2:_="" ns3:_="">
    <xsd:import namespace="1343f0a7-48af-402b-8652-2ea7068c8026"/>
    <xsd:import namespace="760bb7d8-d09f-4bd6-b246-edeed278529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3f0a7-48af-402b-8652-2ea7068c8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0bb7d8-d09f-4bd6-b246-edeed278529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F08D3E-C3A4-4F96-9504-EF5470470564}">
  <ds:schemaRefs>
    <ds:schemaRef ds:uri="http://schemas.microsoft.com/sharepoint/v3/contenttype/forms"/>
  </ds:schemaRefs>
</ds:datastoreItem>
</file>

<file path=customXml/itemProps2.xml><?xml version="1.0" encoding="utf-8"?>
<ds:datastoreItem xmlns:ds="http://schemas.openxmlformats.org/officeDocument/2006/customXml" ds:itemID="{159A2E6D-1197-4F42-B37C-EB56670269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43f0a7-48af-402b-8652-2ea7068c8026"/>
    <ds:schemaRef ds:uri="760bb7d8-d09f-4bd6-b246-edeed2785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2A7ACB-9C20-4D71-A9E8-C3905595BE14}">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www.w3.org/XML/1998/namespace"/>
    <ds:schemaRef ds:uri="760bb7d8-d09f-4bd6-b246-edeed278529f"/>
    <ds:schemaRef ds:uri="1343f0a7-48af-402b-8652-2ea7068c802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Risk Mitigations</vt:lpstr>
      <vt:lpstr>Introduction</vt:lpstr>
      <vt:lpstr>Lookup Tables</vt:lpstr>
      <vt:lpstr>1. Consequence Score</vt:lpstr>
      <vt:lpstr>2. Likelihood Score</vt:lpstr>
      <vt:lpstr>3. Risk Assessment</vt:lpstr>
      <vt:lpstr>Likelihood Questions (ref)</vt:lpstr>
      <vt:lpstr>Produced_water</vt:lpstr>
      <vt:lpstr>Source</vt:lpstr>
      <vt:lpstr>Source1</vt:lpstr>
      <vt:lpstr>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Hough</dc:creator>
  <cp:lastModifiedBy>Julia Weissenberger</cp:lastModifiedBy>
  <cp:lastPrinted>2019-10-03T17:21:14Z</cp:lastPrinted>
  <dcterms:created xsi:type="dcterms:W3CDTF">2019-07-31T14:27:43Z</dcterms:created>
  <dcterms:modified xsi:type="dcterms:W3CDTF">2023-06-12T20:16:09Z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0x010100A5A62C9D3EDB964595FC22EDDB3E7BF7</vt:lpwstr>
  </property>
</Properties>
</file>