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20" windowHeight="11310" activeTab="0"/>
  </bookViews>
  <sheets>
    <sheet name="EPR" sheetId="1" r:id="rId1"/>
    <sheet name="EPR_amort" sheetId="2" r:id="rId2"/>
    <sheet name="ESBWR" sheetId="3" r:id="rId3"/>
    <sheet name="ESBWR_amort" sheetId="4" r:id="rId4"/>
    <sheet name="GA_HTGR__4" sheetId="5" r:id="rId5"/>
    <sheet name="GA_HTGR_4_amort" sheetId="6" r:id="rId6"/>
    <sheet name="GA_HTGR_2" sheetId="7" r:id="rId7"/>
    <sheet name="GA_HTGR_2_amort" sheetId="8" r:id="rId8"/>
    <sheet name="PBMR_4" sheetId="9" r:id="rId9"/>
    <sheet name="PBMR_4_amort" sheetId="10" r:id="rId10"/>
    <sheet name="PBMR_2" sheetId="11" r:id="rId11"/>
    <sheet name="PBMR_2_amort" sheetId="12" r:id="rId12"/>
  </sheets>
  <definedNames>
    <definedName name="Beg_Bal" localSheetId="1">'EPR_amort'!$C$18:$C$377</definedName>
    <definedName name="Beg_Bal" localSheetId="7">'GA_HTGR_2_amort'!$C$18:$C$377</definedName>
    <definedName name="Beg_Bal" localSheetId="5">'GA_HTGR_4_amort'!$C$18:$C$377</definedName>
    <definedName name="Beg_Bal" localSheetId="11">'PBMR_2_amort'!$C$18:$C$377</definedName>
    <definedName name="Beg_Bal" localSheetId="9">'PBMR_4_amort'!$C$18:$C$377</definedName>
    <definedName name="Beg_Bal">'ESBWR_amort'!$C$18:$C$377</definedName>
    <definedName name="Cum_Int" localSheetId="1">'EPR_amort'!$J$18:$J$377</definedName>
    <definedName name="Cum_Int" localSheetId="7">'GA_HTGR_2_amort'!$J$18:$J$377</definedName>
    <definedName name="Cum_Int" localSheetId="5">'GA_HTGR_4_amort'!$J$18:$J$377</definedName>
    <definedName name="Cum_Int" localSheetId="11">'PBMR_2_amort'!$J$18:$J$377</definedName>
    <definedName name="Cum_Int" localSheetId="9">'PBMR_4_amort'!$J$18:$J$377</definedName>
    <definedName name="Cum_Int">'ESBWR_amort'!$J$18:$J$377</definedName>
    <definedName name="Data" localSheetId="1">'EPR_amort'!$A$18:$J$377</definedName>
    <definedName name="Data" localSheetId="7">'GA_HTGR_2_amort'!$A$18:$J$377</definedName>
    <definedName name="Data" localSheetId="5">'GA_HTGR_4_amort'!$A$18:$J$377</definedName>
    <definedName name="Data" localSheetId="11">'PBMR_2_amort'!$A$18:$J$377</definedName>
    <definedName name="Data" localSheetId="9">'PBMR_4_amort'!$A$18:$J$377</definedName>
    <definedName name="Data">'ESBWR_amort'!$A$18:$J$377</definedName>
    <definedName name="End_Bal" localSheetId="1">'EPR_amort'!$I$18:$I$377</definedName>
    <definedName name="End_Bal" localSheetId="7">'GA_HTGR_2_amort'!$I$18:$I$377</definedName>
    <definedName name="End_Bal" localSheetId="5">'GA_HTGR_4_amort'!$I$18:$I$377</definedName>
    <definedName name="End_Bal" localSheetId="11">'PBMR_2_amort'!$I$18:$I$377</definedName>
    <definedName name="End_Bal" localSheetId="9">'PBMR_4_amort'!$I$18:$I$377</definedName>
    <definedName name="End_Bal">'ESBWR_amort'!$I$18:$I$377</definedName>
    <definedName name="Extra_Pay" localSheetId="1">'EPR_amort'!$E$18:$E$377</definedName>
    <definedName name="Extra_Pay" localSheetId="7">'GA_HTGR_2_amort'!$E$18:$E$377</definedName>
    <definedName name="Extra_Pay" localSheetId="5">'GA_HTGR_4_amort'!$E$18:$E$377</definedName>
    <definedName name="Extra_Pay" localSheetId="11">'PBMR_2_amort'!$E$18:$E$377</definedName>
    <definedName name="Extra_Pay" localSheetId="9">'PBMR_4_amort'!$E$18:$E$377</definedName>
    <definedName name="Extra_Pay">'ESBWR_amort'!$E$18:$E$377</definedName>
    <definedName name="Full_Print" localSheetId="1">'EPR_amort'!$A$1:$J$377</definedName>
    <definedName name="Full_Print" localSheetId="7">'GA_HTGR_2_amort'!$A$1:$J$377</definedName>
    <definedName name="Full_Print" localSheetId="5">'GA_HTGR_4_amort'!$A$1:$J$377</definedName>
    <definedName name="Full_Print" localSheetId="11">'PBMR_2_amort'!$A$1:$J$377</definedName>
    <definedName name="Full_Print" localSheetId="9">'PBMR_4_amort'!$A$1:$J$377</definedName>
    <definedName name="Full_Print">'ESBWR_amort'!$A$1:$J$377</definedName>
    <definedName name="Header_Row" localSheetId="1">ROW('EPR_amort'!$17:$17)</definedName>
    <definedName name="Header_Row" localSheetId="7">ROW('GA_HTGR_2_amort'!$17:$17)</definedName>
    <definedName name="Header_Row" localSheetId="5">ROW('GA_HTGR_4_amort'!$17:$17)</definedName>
    <definedName name="Header_Row" localSheetId="11">ROW('PBMR_2_amort'!$17:$17)</definedName>
    <definedName name="Header_Row" localSheetId="9">ROW('PBMR_4_amort'!$17:$17)</definedName>
    <definedName name="Header_Row">ROW('ESBWR_amort'!$17:$17)</definedName>
    <definedName name="Int" localSheetId="1">'EPR_amort'!$H$18:$H$377</definedName>
    <definedName name="Int" localSheetId="7">'GA_HTGR_2_amort'!$H$18:$H$377</definedName>
    <definedName name="Int" localSheetId="5">'GA_HTGR_4_amort'!$H$18:$H$377</definedName>
    <definedName name="Int" localSheetId="11">'PBMR_2_amort'!$H$18:$H$377</definedName>
    <definedName name="Int" localSheetId="9">'PBMR_4_amort'!$H$18:$H$377</definedName>
    <definedName name="Int">'ESBWR_amort'!$H$18:$H$377</definedName>
    <definedName name="Interest_Rate" localSheetId="1">'EPR_amort'!$D$6</definedName>
    <definedName name="Interest_Rate" localSheetId="7">'GA_HTGR_2_amort'!$D$6</definedName>
    <definedName name="Interest_Rate" localSheetId="5">'GA_HTGR_4_amort'!$D$6</definedName>
    <definedName name="Interest_Rate" localSheetId="11">'PBMR_2_amort'!$D$6</definedName>
    <definedName name="Interest_Rate" localSheetId="9">'PBMR_4_amort'!$D$6</definedName>
    <definedName name="Interest_Rate">'ESBWR_amort'!$D$6</definedName>
    <definedName name="l_row" localSheetId="10">IF('PBMR_2'!val_entery2,Header_Row+'PBMR_2'!n_pay2,Header_Row)</definedName>
    <definedName name="l_row" localSheetId="11">IF('PBMR_2_amort'!val_entery2,Header_Row+'PBMR_2_amort'!n_pay2,Header_Row)</definedName>
    <definedName name="l_row">IF(val_entery2,Header_Row+n_pay2,Header_Row)</definedName>
    <definedName name="L_row3" localSheetId="11">IF('PBMR_2_amort'!value_entered3,Header_Row+'PBMR_2_amort'!N_pay3,Header_Row)</definedName>
    <definedName name="L_row3">IF(value_entered3,Header_Row+N_pay3,Header_Row)</definedName>
    <definedName name="Last_Row" localSheetId="0">IF('EPR'!Values_Entered,Header_Row+'EPR'!Number_of_Payments,Header_Row)</definedName>
    <definedName name="Last_Row" localSheetId="1">IF('EPR_amort'!Values_Entered,'EPR_amort'!Header_Row+'EPR_amort'!Number_of_Payments,'EPR_amort'!Header_Row)</definedName>
    <definedName name="Last_Row" localSheetId="4">IF('GA_HTGR__4'!Values_Entered,Header_Row+'GA_HTGR__4'!Number_of_Payments,Header_Row)</definedName>
    <definedName name="Last_Row" localSheetId="6">IF('GA_HTGR_2'!Values_Entered,Header_Row+'GA_HTGR_2'!Number_of_Payments,Header_Row)</definedName>
    <definedName name="Last_Row" localSheetId="7">IF('GA_HTGR_2_amort'!Values_Entered,'GA_HTGR_2_amort'!Header_Row+'GA_HTGR_2_amort'!Number_of_Payments,'GA_HTGR_2_amort'!Header_Row)</definedName>
    <definedName name="Last_Row" localSheetId="5">IF('GA_HTGR_4_amort'!Values_Entered,'GA_HTGR_4_amort'!Header_Row+'GA_HTGR_4_amort'!Number_of_Payments,'GA_HTGR_4_amort'!Header_Row)</definedName>
    <definedName name="Last_Row" localSheetId="10">IF('PBMR_2'!Values_Entered,Header_Row+'PBMR_2'!Number_of_Payments,Header_Row)</definedName>
    <definedName name="Last_Row" localSheetId="11">IF('PBMR_2_amort'!Values_Entered,'PBMR_2_amort'!Header_Row+'PBMR_2_amort'!Number_of_Payments,'PBMR_2_amort'!Header_Row)</definedName>
    <definedName name="Last_Row" localSheetId="8">IF('PBMR_4'!Values_Entered,Header_Row+'PBMR_4'!Number_of_Payments,Header_Row)</definedName>
    <definedName name="Last_Row" localSheetId="9">IF('PBMR_4_amort'!Values_Entered,'PBMR_4_amort'!Header_Row+'PBMR_4_amort'!Number_of_Payments,'PBMR_4_amort'!Header_Row)</definedName>
    <definedName name="Last_Row">IF(Values_Entered,Header_Row+Number_of_Payments,Header_Row)</definedName>
    <definedName name="last_row4">IF(values_enetered2,Header_Row+number_of_payments4,Header_Row)</definedName>
    <definedName name="Loan_Amount" localSheetId="1">'EPR_amort'!$D$5</definedName>
    <definedName name="Loan_Amount" localSheetId="7">'GA_HTGR_2_amort'!$D$5</definedName>
    <definedName name="Loan_Amount" localSheetId="5">'GA_HTGR_4_amort'!$D$5</definedName>
    <definedName name="Loan_Amount" localSheetId="11">'PBMR_2_amort'!$D$5</definedName>
    <definedName name="Loan_Amount" localSheetId="9">'PBMR_4_amort'!$D$5</definedName>
    <definedName name="Loan_Amount">'ESBWR_amort'!$D$5</definedName>
    <definedName name="Loan_Start" localSheetId="1">'EPR_amort'!$D$9</definedName>
    <definedName name="Loan_Start" localSheetId="7">'GA_HTGR_2_amort'!$D$9</definedName>
    <definedName name="Loan_Start" localSheetId="5">'GA_HTGR_4_amort'!$D$9</definedName>
    <definedName name="Loan_Start" localSheetId="11">'PBMR_2_amort'!$D$9</definedName>
    <definedName name="Loan_Start" localSheetId="9">'PBMR_4_amort'!$D$9</definedName>
    <definedName name="Loan_Start">'ESBWR_amort'!$D$9</definedName>
    <definedName name="Loan_Years" localSheetId="1">'EPR_amort'!$D$7</definedName>
    <definedName name="Loan_Years" localSheetId="7">'GA_HTGR_2_amort'!$D$7</definedName>
    <definedName name="Loan_Years" localSheetId="5">'GA_HTGR_4_amort'!$D$7</definedName>
    <definedName name="Loan_Years" localSheetId="11">'PBMR_2_amort'!$D$7</definedName>
    <definedName name="Loan_Years" localSheetId="9">'PBMR_4_amort'!$D$7</definedName>
    <definedName name="Loan_Years">'ESBWR_amort'!$D$7</definedName>
    <definedName name="n_pay2" localSheetId="10">MATCH(0.01,End_Bal,-1)+1</definedName>
    <definedName name="n_pay2" localSheetId="11">MATCH(0.01,End_Bal,-1)+1</definedName>
    <definedName name="n_pay2">MATCH(0.01,End_Bal,-1)+1</definedName>
    <definedName name="N_pay3" localSheetId="11">MATCH(0.01,End_Bal,-1)+1</definedName>
    <definedName name="N_pay3">MATCH(0.01,End_Bal,-1)+1</definedName>
    <definedName name="no_of_payments" localSheetId="10">MATCH(0.01,End_Bal,-1)+1</definedName>
    <definedName name="no_of_payments" localSheetId="11">MATCH(0.01,End_Bal,-1)+1</definedName>
    <definedName name="no_of_payments" localSheetId="9">MATCH(0.01,End_Bal,-1)+1</definedName>
    <definedName name="no_of_payments">MATCH(0.01,End_Bal,-1)+1</definedName>
    <definedName name="no_of_payments4">MATCH(0.01,End_Bal,-1)+1</definedName>
    <definedName name="Num_Pmt_Per_Year" localSheetId="1">'EPR_amort'!$D$8</definedName>
    <definedName name="Num_Pmt_Per_Year" localSheetId="7">'GA_HTGR_2_amort'!$D$8</definedName>
    <definedName name="Num_Pmt_Per_Year" localSheetId="5">'GA_HTGR_4_amort'!$D$8</definedName>
    <definedName name="Num_Pmt_Per_Year" localSheetId="11">'PBMR_2_amort'!$D$8</definedName>
    <definedName name="Num_Pmt_Per_Year" localSheetId="9">'PBMR_4_amort'!$D$8</definedName>
    <definedName name="Num_Pmt_Per_Year">'ESBWR_amort'!$D$8</definedName>
    <definedName name="Number_of_Payments" localSheetId="0">MATCH(0.01,End_Bal,-1)+1</definedName>
    <definedName name="Number_of_Payments" localSheetId="1">MATCH(0.01,'EPR_amort'!End_Bal,-1)+1</definedName>
    <definedName name="Number_of_Payments" localSheetId="4">MATCH(0.01,End_Bal,-1)+1</definedName>
    <definedName name="Number_of_Payments" localSheetId="6">MATCH(0.01,End_Bal,-1)+1</definedName>
    <definedName name="Number_of_Payments" localSheetId="7">MATCH(0.01,'GA_HTGR_2_amort'!End_Bal,-1)+1</definedName>
    <definedName name="Number_of_Payments" localSheetId="5">MATCH(0.01,'GA_HTGR_4_amort'!End_Bal,-1)+1</definedName>
    <definedName name="Number_of_Payments" localSheetId="10">MATCH(0.01,End_Bal,-1)+1</definedName>
    <definedName name="Number_of_Payments" localSheetId="11">MATCH(0.01,'PBMR_2_amort'!End_Bal,-1)+1</definedName>
    <definedName name="Number_of_Payments" localSheetId="8">MATCH(0.01,End_Bal,-1)+1</definedName>
    <definedName name="Number_of_Payments" localSheetId="9">MATCH(0.01,'PBMR_4_amort'!End_Bal,-1)+1</definedName>
    <definedName name="Number_of_Payments">MATCH(0.01,End_Bal,-1)+1</definedName>
    <definedName name="number_of_payments4">MATCH(0.01,End_Bal,-1)+1</definedName>
    <definedName name="p_date2" localSheetId="10">DATE(YEAR(Loan_Start),MONTH(Loan_Start)+Payment_Number,DAY(Loan_Start))</definedName>
    <definedName name="p_date2" localSheetId="11">DATE(YEAR(Loan_Start),MONTH(Loan_Start)+Payment_Number,DAY(Loan_Start))</definedName>
    <definedName name="p_date2">DATE(YEAR(Loan_Start),MONTH(Loan_Start)+Payment_Number,DAY(Loan_Start))</definedName>
    <definedName name="P_date3" localSheetId="11">DATE(YEAR(Loan_Start),MONTH(Loan_Start)+Payment_Number,DAY(Loan_Start))</definedName>
    <definedName name="P_date3">DATE(YEAR(Loan_Start),MONTH(Loan_Start)+Payment_Number,DAY(Loan_Start))</definedName>
    <definedName name="Pay_Date" localSheetId="1">'EPR_amort'!$B$18:$B$377</definedName>
    <definedName name="Pay_Date" localSheetId="7">'GA_HTGR_2_amort'!$B$18:$B$377</definedName>
    <definedName name="Pay_Date" localSheetId="5">'GA_HTGR_4_amort'!$B$18:$B$377</definedName>
    <definedName name="Pay_Date" localSheetId="11">'PBMR_2_amort'!$B$18:$B$377</definedName>
    <definedName name="Pay_Date" localSheetId="9">'PBMR_4_amort'!$B$18:$B$377</definedName>
    <definedName name="Pay_Date">'ESBWR_amort'!$B$18:$B$377</definedName>
    <definedName name="Pay_Num" localSheetId="1">'EPR_amort'!$A$18:$A$377</definedName>
    <definedName name="Pay_Num" localSheetId="7">'GA_HTGR_2_amort'!$A$18:$A$377</definedName>
    <definedName name="Pay_Num" localSheetId="5">'GA_HTGR_4_amort'!$A$18:$A$377</definedName>
    <definedName name="Pay_Num" localSheetId="11">'PBMR_2_amort'!$A$18:$A$377</definedName>
    <definedName name="Pay_Num" localSheetId="9">'PBMR_4_amort'!$A$18:$A$377</definedName>
    <definedName name="Pay_Num">'ESBWR_amort'!$A$18:$A$377</definedName>
    <definedName name="Payment_Date" localSheetId="0">DATE(YEAR(Loan_Start),MONTH(Loan_Start)+Payment_Number,DAY(Loan_Start))</definedName>
    <definedName name="Payment_Date" localSheetId="1">DATE(YEAR('EPR_amort'!Loan_Start),MONTH('EPR_amort'!Loan_Start)+Payment_Number,DAY('EPR_amort'!Loan_Start))</definedName>
    <definedName name="Payment_Date" localSheetId="4">DATE(YEAR(Loan_Start),MONTH(Loan_Start)+Payment_Number,DAY(Loan_Start))</definedName>
    <definedName name="Payment_Date" localSheetId="6">DATE(YEAR(Loan_Start),MONTH(Loan_Start)+Payment_Number,DAY(Loan_Start))</definedName>
    <definedName name="Payment_Date" localSheetId="7">DATE(YEAR('GA_HTGR_2_amort'!Loan_Start),MONTH('GA_HTGR_2_amort'!Loan_Start)+Payment_Number,DAY('GA_HTGR_2_amort'!Loan_Start))</definedName>
    <definedName name="Payment_Date" localSheetId="5">DATE(YEAR('GA_HTGR_4_amort'!Loan_Start),MONTH('GA_HTGR_4_amort'!Loan_Start)+Payment_Number,DAY('GA_HTGR_4_amort'!Loan_Start))</definedName>
    <definedName name="Payment_Date" localSheetId="10">DATE(YEAR(Loan_Start),MONTH(Loan_Start)+Payment_Number,DAY(Loan_Start))</definedName>
    <definedName name="Payment_Date" localSheetId="11">DATE(YEAR('PBMR_2_amort'!Loan_Start),MONTH('PBMR_2_amort'!Loan_Start)+Payment_Number,DAY('PBMR_2_amort'!Loan_Start))</definedName>
    <definedName name="Payment_Date" localSheetId="8">DATE(YEAR(Loan_Start),MONTH(Loan_Start)+Payment_Number,DAY(Loan_Start))</definedName>
    <definedName name="Payment_Date" localSheetId="9">DATE(YEAR('PBMR_4_amort'!Loan_Start),MONTH('PBMR_4_amort'!Loan_Start)+Payment_Number,DAY('PBMR_4_amort'!Loan_Start))</definedName>
    <definedName name="Payment_Date">DATE(YEAR(Loan_Start),MONTH(Loan_Start)+Payment_Number,DAY(Loan_Start))</definedName>
    <definedName name="payment_date5">DATE(YEAR(Loan_Start),MONTH(Loan_Start)+Payment_Number,DAY(Loan_Start))</definedName>
    <definedName name="Princ" localSheetId="1">'EPR_amort'!$G$18:$G$377</definedName>
    <definedName name="Princ" localSheetId="7">'GA_HTGR_2_amort'!$G$18:$G$377</definedName>
    <definedName name="Princ" localSheetId="5">'GA_HTGR_4_amort'!$G$18:$G$377</definedName>
    <definedName name="Princ" localSheetId="11">'PBMR_2_amort'!$G$18:$G$377</definedName>
    <definedName name="Princ" localSheetId="9">'PBMR_4_amort'!$G$18:$G$377</definedName>
    <definedName name="Princ">'ESBWR_amort'!$G$18:$G$377</definedName>
    <definedName name="_xlnm.Print_Area" localSheetId="7">OFFSET(Full_Print,0,0,Last_Row)</definedName>
    <definedName name="_xlnm.Print_Area" localSheetId="10">OFFSET(Full_Print,0,0,L_row3)</definedName>
    <definedName name="_xlnm.Print_Area" localSheetId="11">OFFSET(Full_Print,0,0,'PBMR_2_amort'!l_row)</definedName>
    <definedName name="_xlnm.Print_Area" localSheetId="8">OFFSET(Full_Print,0,0,Last_Row)</definedName>
    <definedName name="_xlnm.Print_Area" localSheetId="9">OFFSET(Full_Print,0,0,l_row)</definedName>
    <definedName name="_xlnm.Print_Area">OFFSET(Full_Print,0,0,Last_Row)</definedName>
    <definedName name="Print_area_new" localSheetId="10">OFFSET(Full_Print,0,0,L_row3)</definedName>
    <definedName name="Print_area_new" localSheetId="11">OFFSET(Full_Print,0,0,'PBMR_2_amort'!l_row)</definedName>
    <definedName name="Print_area_new" localSheetId="9">OFFSET(Full_Print,0,0,l_row)</definedName>
    <definedName name="Print_area_new">OFFSET(Full_Print,0,0,Last_Row)</definedName>
    <definedName name="print_area_new4">OFFSET(Full_Print,0,0,last_row4)</definedName>
    <definedName name="Print_Area_Reset" localSheetId="0">OFFSET(Full_Print,0,0,'EPR'!Last_Row)</definedName>
    <definedName name="Print_Area_Reset" localSheetId="1">OFFSET('EPR_amort'!Full_Print,0,0,'EPR_amort'!Last_Row)</definedName>
    <definedName name="Print_Area_Reset" localSheetId="4">OFFSET(Full_Print,0,0,'GA_HTGR__4'!Last_Row)</definedName>
    <definedName name="Print_Area_Reset" localSheetId="6">OFFSET(Full_Print,0,0,'GA_HTGR_2'!Last_Row)</definedName>
    <definedName name="Print_Area_Reset" localSheetId="7">OFFSET('GA_HTGR_2_amort'!Full_Print,0,0,'GA_HTGR_2_amort'!Last_Row)</definedName>
    <definedName name="Print_Area_Reset" localSheetId="5">OFFSET('GA_HTGR_4_amort'!Full_Print,0,0,'GA_HTGR_4_amort'!Last_Row)</definedName>
    <definedName name="Print_Area_Reset" localSheetId="10">OFFSET(Full_Print,0,0,'PBMR_2'!Last_Row)</definedName>
    <definedName name="Print_Area_Reset" localSheetId="11">OFFSET('PBMR_2_amort'!Full_Print,0,0,'PBMR_2_amort'!Last_Row)</definedName>
    <definedName name="Print_Area_Reset" localSheetId="8">OFFSET(Full_Print,0,0,'PBMR_4'!Last_Row)</definedName>
    <definedName name="Print_Area_Reset" localSheetId="9">OFFSET('PBMR_4_amort'!Full_Print,0,0,'PBMR_4_amort'!Last_Row)</definedName>
    <definedName name="Print_Area_Reset">OFFSET(Full_Print,0,0,Last_Row)</definedName>
    <definedName name="print_area_reset2" localSheetId="10">OFFSET(Full_Print,0,0,'PBMR_2'!l_row)</definedName>
    <definedName name="print_area_reset2" localSheetId="11">OFFSET(Full_Print,0,0,'PBMR_2_amort'!l_row)</definedName>
    <definedName name="print_area_reset2">OFFSET(Full_Print,0,0,l_row)</definedName>
    <definedName name="print_area_reset3" localSheetId="11">OFFSET(Full_Print,0,0,'PBMR_2_amort'!L_row3)</definedName>
    <definedName name="print_area_reset3">OFFSET(Full_Print,0,0,L_row3)</definedName>
    <definedName name="print_area_reset4">OFFSET(Full_Print,0,0,last_row4)</definedName>
    <definedName name="print_area2" localSheetId="10">OFFSET(Full_Print,0,0,'PBMR_2'!l_row)</definedName>
    <definedName name="print_area2" localSheetId="11">OFFSET(Full_Print,0,0,'PBMR_2_amort'!l_row)</definedName>
    <definedName name="print_area2">OFFSET(Full_Print,0,0,l_row)</definedName>
    <definedName name="Print_area3" localSheetId="11">OFFSET(Full_Print,0,0,'PBMR_2_amort'!L_row3)</definedName>
    <definedName name="Print_area3">OFFSET(Full_Print,0,0,L_row3)</definedName>
    <definedName name="print_area4">OFFSET(Full_Print,0,0,last_row4)</definedName>
    <definedName name="_xlnm.Print_Titles" localSheetId="1">'EPR_amort'!$14:$17</definedName>
    <definedName name="_xlnm.Print_Titles" localSheetId="3">'ESBWR_amort'!$14:$17</definedName>
    <definedName name="_xlnm.Print_Titles" localSheetId="7">'GA_HTGR_2_amort'!$14:$17</definedName>
    <definedName name="_xlnm.Print_Titles" localSheetId="5">'GA_HTGR_4_amort'!$14:$17</definedName>
    <definedName name="_xlnm.Print_Titles" localSheetId="11">'PBMR_2_amort'!$14:$17</definedName>
    <definedName name="_xlnm.Print_Titles" localSheetId="9">'PBMR_4_amort'!$14:$17</definedName>
    <definedName name="Sched_Pay" localSheetId="1">'EPR_amort'!$D$18:$D$377</definedName>
    <definedName name="Sched_Pay" localSheetId="7">'GA_HTGR_2_amort'!$D$18:$D$377</definedName>
    <definedName name="Sched_Pay" localSheetId="5">'GA_HTGR_4_amort'!$D$18:$D$377</definedName>
    <definedName name="Sched_Pay" localSheetId="11">'PBMR_2_amort'!$D$18:$D$377</definedName>
    <definedName name="Sched_Pay" localSheetId="9">'PBMR_4_amort'!$D$18:$D$377</definedName>
    <definedName name="Sched_Pay">'ESBWR_amort'!$D$18:$D$377</definedName>
    <definedName name="Scheduled_Extra_Payments" localSheetId="1">'EPR_amort'!$D$10</definedName>
    <definedName name="Scheduled_Extra_Payments" localSheetId="7">'GA_HTGR_2_amort'!$D$10</definedName>
    <definedName name="Scheduled_Extra_Payments" localSheetId="5">'GA_HTGR_4_amort'!$D$10</definedName>
    <definedName name="Scheduled_Extra_Payments" localSheetId="11">'PBMR_2_amort'!$D$10</definedName>
    <definedName name="Scheduled_Extra_Payments" localSheetId="9">'PBMR_4_amort'!$D$10</definedName>
    <definedName name="Scheduled_Extra_Payments">'ESBWR_amort'!$D$10</definedName>
    <definedName name="Scheduled_Interest_Rate" localSheetId="1">'EPR_amort'!$D$6</definedName>
    <definedName name="Scheduled_Interest_Rate" localSheetId="7">'GA_HTGR_2_amort'!$D$6</definedName>
    <definedName name="Scheduled_Interest_Rate" localSheetId="5">'GA_HTGR_4_amort'!$D$6</definedName>
    <definedName name="Scheduled_Interest_Rate" localSheetId="11">'PBMR_2_amort'!$D$6</definedName>
    <definedName name="Scheduled_Interest_Rate" localSheetId="9">'PBMR_4_amort'!$D$6</definedName>
    <definedName name="Scheduled_Interest_Rate">'ESBWR_amort'!$D$6</definedName>
    <definedName name="Scheduled_Monthly_Payment" localSheetId="1">'EPR_amort'!$H$5</definedName>
    <definedName name="Scheduled_Monthly_Payment" localSheetId="7">'GA_HTGR_2_amort'!$H$5</definedName>
    <definedName name="Scheduled_Monthly_Payment" localSheetId="5">'GA_HTGR_4_amort'!$H$5</definedName>
    <definedName name="Scheduled_Monthly_Payment" localSheetId="11">'PBMR_2_amort'!$H$5</definedName>
    <definedName name="Scheduled_Monthly_Payment" localSheetId="9">'PBMR_4_amort'!$H$5</definedName>
    <definedName name="Scheduled_Monthly_Payment">'ESBWR_amort'!$H$5</definedName>
    <definedName name="Tot_pay1" localSheetId="10">Scheduled_Payment+Extra_Payment</definedName>
    <definedName name="Tot_pay1" localSheetId="11">Scheduled_Payment+Extra_Payment</definedName>
    <definedName name="Tot_pay1" localSheetId="9">Scheduled_Payment+Extra_Payment</definedName>
    <definedName name="Tot_pay1">Scheduled_Payment+Extra_Payment</definedName>
    <definedName name="tot_pay4">Scheduled_Payment+Extra_Payment</definedName>
    <definedName name="tot_payment" localSheetId="10">Scheduled_Payment+Extra_Payment</definedName>
    <definedName name="tot_payment" localSheetId="11">Scheduled_Payment+Extra_Payment</definedName>
    <definedName name="tot_payment" localSheetId="8">Scheduled_Payment+Extra_Payment</definedName>
    <definedName name="tot_payment" localSheetId="9">Scheduled_Payment+Extra_Payment</definedName>
    <definedName name="tot_payment">Scheduled_Payment+Extra_Payment</definedName>
    <definedName name="tot_payment2" localSheetId="10">Scheduled_Payment+Extra_Payment</definedName>
    <definedName name="tot_payment2" localSheetId="11">Scheduled_Payment+Extra_Payment</definedName>
    <definedName name="tot_payment2">Scheduled_Payment+Extra_Payment</definedName>
    <definedName name="tot_payment3" localSheetId="11">Scheduled_Payment+Extra_Payment</definedName>
    <definedName name="tot_payment3">Scheduled_Payment+Extra_Payment</definedName>
    <definedName name="Tot_payment4" localSheetId="11">Scheduled_Payment+Extra_Payment</definedName>
    <definedName name="Tot_payment4">Scheduled_Payment+Extra_Payment</definedName>
    <definedName name="tot_payment6">Scheduled_Payment+Extra_Payment</definedName>
    <definedName name="Total_Interest" localSheetId="1">'EPR_amort'!$H$9</definedName>
    <definedName name="Total_Interest" localSheetId="7">'GA_HTGR_2_amort'!$H$9</definedName>
    <definedName name="Total_Interest" localSheetId="5">'GA_HTGR_4_amort'!$H$9</definedName>
    <definedName name="Total_Interest" localSheetId="11">'PBMR_2_amort'!$H$9</definedName>
    <definedName name="Total_Interest" localSheetId="9">'PBMR_4_amort'!$H$9</definedName>
    <definedName name="Total_Interest">'ESBWR_amort'!$H$9</definedName>
    <definedName name="Total_Pay" localSheetId="1">'EPR_amort'!$F$18:$F$377</definedName>
    <definedName name="Total_Pay" localSheetId="7">'GA_HTGR_2_amort'!$F$18:$F$377</definedName>
    <definedName name="Total_Pay" localSheetId="5">'GA_HTGR_4_amort'!$F$18:$F$377</definedName>
    <definedName name="Total_Pay" localSheetId="11">'PBMR_2_amort'!$F$18:$F$377</definedName>
    <definedName name="Total_Pay" localSheetId="9">'PBMR_4_amort'!$F$18:$F$377</definedName>
    <definedName name="Total_Pay">'ESBWR_amort'!$F$18:$F$377</definedName>
    <definedName name="Total_Payment" localSheetId="0">Scheduled_Payment+Extra_Payment</definedName>
    <definedName name="Total_Payment" localSheetId="1">Scheduled_Payment+Extra_Payment</definedName>
    <definedName name="Total_Payment" localSheetId="4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5">Scheduled_Payment+Extra_Payment</definedName>
    <definedName name="Total_Payment" localSheetId="10">Scheduled_Payment+Extra_Payment</definedName>
    <definedName name="Total_Payment" localSheetId="11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total_payment6">Scheduled_Payment+Extra_Payment</definedName>
    <definedName name="val_enter1" localSheetId="10">IF(Loan_Amount*Interest_Rate*Loan_Years*Loan_Start&gt;0,1,0)</definedName>
    <definedName name="val_enter1" localSheetId="11">IF(Loan_Amount*Interest_Rate*Loan_Years*Loan_Start&gt;0,1,0)</definedName>
    <definedName name="val_enter1" localSheetId="9">IF(Loan_Amount*Interest_Rate*Loan_Years*Loan_Start&gt;0,1,0)</definedName>
    <definedName name="val_enter1">IF(Loan_Amount*Interest_Rate*Loan_Years*Loan_Start&gt;0,1,0)</definedName>
    <definedName name="val_enter2">IF(Loan_Amount*Interest_Rate*Loan_Years*Loan_Start&gt;0,1,0)</definedName>
    <definedName name="val_entery2" localSheetId="10">IF(Loan_Amount*Interest_Rate*Loan_Years*Loan_Start&gt;0,1,0)</definedName>
    <definedName name="val_entery2" localSheetId="11">IF(Loan_Amount*Interest_Rate*Loan_Years*Loan_Start&gt;0,1,0)</definedName>
    <definedName name="val_entery2">IF(Loan_Amount*Interest_Rate*Loan_Years*Loan_Start&gt;0,1,0)</definedName>
    <definedName name="value_entered3" localSheetId="11">IF(Loan_Amount*Interest_Rate*Loan_Years*Loan_Start&gt;0,1,0)</definedName>
    <definedName name="value_entered3">IF(Loan_Amount*Interest_Rate*Loan_Years*Loan_Start&gt;0,1,0)</definedName>
    <definedName name="values_enetered2">IF(Loan_Amount*Interest_Rate*Loan_Years*Loan_Start&gt;0,1,0)</definedName>
    <definedName name="Values_Entered" localSheetId="0">IF(Loan_Amount*Interest_Rate*Loan_Years*Loan_Start&gt;0,1,0)</definedName>
    <definedName name="Values_Entered" localSheetId="1">IF('EPR_amort'!Loan_Amount*'EPR_amort'!Interest_Rate*'EPR_amort'!Loan_Years*'EPR_amort'!Loan_Start&gt;0,1,0)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 localSheetId="7">IF('GA_HTGR_2_amort'!Loan_Amount*'GA_HTGR_2_amort'!Interest_Rate*'GA_HTGR_2_amort'!Loan_Years*'GA_HTGR_2_amort'!Loan_Start&gt;0,1,0)</definedName>
    <definedName name="Values_Entered" localSheetId="5">IF('GA_HTGR_4_amort'!Loan_Amount*'GA_HTGR_4_amort'!Interest_Rate*'GA_HTGR_4_amort'!Loan_Years*'GA_HTGR_4_amort'!Loan_Start&gt;0,1,0)</definedName>
    <definedName name="Values_Entered" localSheetId="10">IF(Loan_Amount*Interest_Rate*Loan_Years*Loan_Start&gt;0,1,0)</definedName>
    <definedName name="Values_Entered" localSheetId="11">IF('PBMR_2_amort'!Loan_Amount*'PBMR_2_amort'!Interest_Rate*'PBMR_2_amort'!Loan_Years*'PBMR_2_amort'!Loan_Start&gt;0,1,0)</definedName>
    <definedName name="Values_Entered" localSheetId="8">IF(Loan_Amount*Interest_Rate*Loan_Years*Loan_Start&gt;0,1,0)</definedName>
    <definedName name="Values_Entered" localSheetId="9">IF('PBMR_4_amort'!Loan_Amount*'PBMR_4_amort'!Interest_Rate*'PBMR_4_amort'!Loan_Years*'PBMR_4_amort'!Loan_Start&gt;0,1,0)</definedName>
    <definedName name="Values_Entered">IF(Loan_Amount*Interest_Rate*Loan_Years*Loan_Start&gt;0,1,0)</definedName>
    <definedName name="_xlnm.Print_Titles" localSheetId="1">'EPR_amort'!$14:$17</definedName>
    <definedName name="_xlnm.Print_Titles" localSheetId="3">'ESBWR_amort'!$14:$17</definedName>
    <definedName name="_xlnm.Print_Titles" localSheetId="5">'GA_HTGR_4_amort'!$14:$17</definedName>
    <definedName name="_xlnm.Print_Titles" localSheetId="7">'GA_HTGR_2_amort'!$14:$17</definedName>
    <definedName name="_xlnm.Print_Titles" localSheetId="9">'PBMR_4_amort'!$14:$17</definedName>
    <definedName name="_xlnm.Print_Titles" localSheetId="11">'PBMR_2_amort'!$14:$17</definedName>
  </definedNames>
  <calcPr fullCalcOnLoad="1"/>
</workbook>
</file>

<file path=xl/sharedStrings.xml><?xml version="1.0" encoding="utf-8"?>
<sst xmlns="http://schemas.openxmlformats.org/spreadsheetml/2006/main" count="306" uniqueCount="56">
  <si>
    <t>LUEC Calculation</t>
  </si>
  <si>
    <t>Input Factors</t>
  </si>
  <si>
    <t>Capital Cost ($000's)</t>
  </si>
  <si>
    <t>Interest rate during constr</t>
  </si>
  <si>
    <t>Term interest rate</t>
  </si>
  <si>
    <t>capacity Factor (%)</t>
  </si>
  <si>
    <t>Net Output (MW)</t>
  </si>
  <si>
    <t>Project Life Cycle (years)</t>
  </si>
  <si>
    <t>Construction Period</t>
  </si>
  <si>
    <t>Operations - 30 year assumed plant life</t>
  </si>
  <si>
    <t>Interest during construction</t>
  </si>
  <si>
    <t>term loan - principle &amp; interest</t>
  </si>
  <si>
    <t>Capital improvements($000's per 100 Mwe)</t>
  </si>
  <si>
    <t>capital improvement</t>
  </si>
  <si>
    <t>Total Costs =</t>
  </si>
  <si>
    <t>Net power output (1000 MWhr)</t>
  </si>
  <si>
    <t>Totals</t>
  </si>
  <si>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</si>
  <si>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</si>
  <si>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</si>
  <si>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</si>
  <si>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</si>
  <si>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</si>
  <si>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</si>
  <si>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</si>
  <si>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</si>
  <si>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</si>
  <si>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</si>
  <si>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</si>
  <si>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</si>
  <si>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</si>
  <si>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</si>
  <si>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</si>
  <si>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</si>
  <si>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</si>
  <si>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</si>
  <si>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</si>
  <si>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</si>
  <si>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</si>
  <si>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</si>
  <si>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</si>
  <si>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</si>
  <si>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Fuel Cycle Costs ($000,000's/ kWhr)</t>
  </si>
  <si>
    <t>O&amp;M Costs ($/Mhr)</t>
  </si>
  <si>
    <t>Fuel costs ($000's)</t>
  </si>
  <si>
    <t>O&amp;M Costs ($000's)</t>
  </si>
  <si>
    <t>Decommissioning costs ($000's)</t>
  </si>
  <si>
    <t>Decommissioning costs (per MWe)</t>
  </si>
  <si>
    <t>Levelized Unit Energy Costs =</t>
  </si>
  <si>
    <t>discount rate 5%</t>
  </si>
  <si>
    <t>EPR Single Unit</t>
  </si>
  <si>
    <t>ESBWR Single Unit</t>
  </si>
  <si>
    <t>GA HTGR Four Units</t>
  </si>
  <si>
    <t>GA HTGR Twin Units</t>
  </si>
  <si>
    <t>PBMR Four Units</t>
  </si>
  <si>
    <t>PBMR Twin Units</t>
  </si>
</sst>
</file>

<file path=xl/styles.xml><?xml version="1.0" encoding="utf-8"?>
<styleSheet xmlns="http://schemas.openxmlformats.org/spreadsheetml/2006/main">
  <numFmts count="30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_ ;\-#,##0\ 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$&quot;#,##0.00"/>
    <numFmt numFmtId="174" formatCode="mmmm\ d\,\ yyyy"/>
    <numFmt numFmtId="175" formatCode="d\-mmm\-yyyy"/>
    <numFmt numFmtId="176" formatCode="mmm\-yyyy"/>
    <numFmt numFmtId="177" formatCode="0.0%"/>
    <numFmt numFmtId="178" formatCode="0_)"/>
    <numFmt numFmtId="179" formatCode="0.00%_)"/>
    <numFmt numFmtId="180" formatCode="[$-409]dddd\,\ mmmm\ dd\,\ yyyy"/>
    <numFmt numFmtId="181" formatCode="m/d/yyyy_)"/>
    <numFmt numFmtId="182" formatCode="0.00?%_)"/>
    <numFmt numFmtId="183" formatCode="0.0??%_)"/>
    <numFmt numFmtId="184" formatCode="[$$-1009]#,##0.00;\-[$$-1009]#,##0.00"/>
    <numFmt numFmtId="185" formatCode="[$$-1009]#,##0;\-[$$-1009]#,##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8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171" fontId="8" fillId="3" borderId="3" xfId="19" applyFont="1" applyFill="1" applyBorder="1" applyAlignment="1" applyProtection="1">
      <alignment horizontal="right"/>
      <protection locked="0"/>
    </xf>
    <xf numFmtId="171" fontId="8" fillId="3" borderId="3" xfId="19" applyFont="1" applyFill="1" applyBorder="1" applyAlignment="1">
      <alignment horizontal="right"/>
    </xf>
    <xf numFmtId="171" fontId="8" fillId="2" borderId="0" xfId="19" applyFont="1" applyFill="1" applyBorder="1" applyAlignment="1">
      <alignment horizontal="right"/>
    </xf>
    <xf numFmtId="182" fontId="8" fillId="3" borderId="4" xfId="0" applyNumberFormat="1" applyFont="1" applyFill="1" applyBorder="1" applyAlignment="1" applyProtection="1">
      <alignment horizontal="right"/>
      <protection locked="0"/>
    </xf>
    <xf numFmtId="178" fontId="8" fillId="3" borderId="4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178" fontId="8" fillId="3" borderId="4" xfId="0" applyNumberFormat="1" applyFont="1" applyFill="1" applyBorder="1" applyAlignment="1" applyProtection="1">
      <alignment horizontal="right"/>
      <protection locked="0"/>
    </xf>
    <xf numFmtId="14" fontId="8" fillId="3" borderId="4" xfId="0" applyNumberFormat="1" applyFont="1" applyFill="1" applyBorder="1" applyAlignment="1" applyProtection="1">
      <alignment horizontal="right"/>
      <protection locked="0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71" fontId="8" fillId="3" borderId="4" xfId="19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6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 wrapText="1"/>
      <protection/>
    </xf>
    <xf numFmtId="0" fontId="9" fillId="2" borderId="0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11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 horizontal="right"/>
    </xf>
    <xf numFmtId="171" fontId="11" fillId="2" borderId="0" xfId="19" applyFont="1" applyFill="1" applyBorder="1" applyAlignment="1">
      <alignment horizontal="right"/>
    </xf>
    <xf numFmtId="39" fontId="11" fillId="2" borderId="0" xfId="19" applyNumberFormat="1" applyFont="1" applyFill="1" applyBorder="1" applyAlignment="1">
      <alignment horizontal="right"/>
    </xf>
    <xf numFmtId="172" fontId="11" fillId="2" borderId="0" xfId="19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Loan amortization schedule1" xfId="19"/>
    <cellStyle name="Followed Hyperlink" xfId="20"/>
    <cellStyle name="Hyperlink" xfId="21"/>
    <cellStyle name="Percent" xfId="22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43"/>
  <sheetViews>
    <sheetView tabSelected="1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50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1533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6558300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6.52</v>
      </c>
    </row>
    <row r="11" spans="1:2" ht="12.75">
      <c r="A11" t="s">
        <v>43</v>
      </c>
      <c r="B11" s="46">
        <v>14.19</v>
      </c>
    </row>
    <row r="12" spans="1:2" ht="12.75">
      <c r="A12" t="s">
        <v>47</v>
      </c>
      <c r="B12" s="47">
        <v>500000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 aca="true" t="shared" si="0" ref="C16:AK16">B16+1</f>
        <v>-4</v>
      </c>
      <c r="D16" s="3">
        <f t="shared" si="0"/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7251.703199999999</v>
      </c>
      <c r="H17" s="7">
        <f aca="true" t="shared" si="1" ref="H17:AK17">($B5*$B6*8760)/1000</f>
        <v>12086.172</v>
      </c>
      <c r="I17" s="7">
        <f t="shared" si="1"/>
        <v>12086.172</v>
      </c>
      <c r="J17" s="7">
        <f t="shared" si="1"/>
        <v>12086.172</v>
      </c>
      <c r="K17" s="7">
        <f t="shared" si="1"/>
        <v>12086.172</v>
      </c>
      <c r="L17" s="7">
        <f t="shared" si="1"/>
        <v>12086.172</v>
      </c>
      <c r="M17" s="7">
        <f t="shared" si="1"/>
        <v>12086.172</v>
      </c>
      <c r="N17" s="7">
        <f t="shared" si="1"/>
        <v>12086.172</v>
      </c>
      <c r="O17" s="7">
        <f t="shared" si="1"/>
        <v>12086.172</v>
      </c>
      <c r="P17" s="7">
        <f t="shared" si="1"/>
        <v>12086.172</v>
      </c>
      <c r="Q17" s="7">
        <f t="shared" si="1"/>
        <v>12086.172</v>
      </c>
      <c r="R17" s="7">
        <f t="shared" si="1"/>
        <v>12086.172</v>
      </c>
      <c r="S17" s="7">
        <f t="shared" si="1"/>
        <v>12086.172</v>
      </c>
      <c r="T17" s="7">
        <f t="shared" si="1"/>
        <v>12086.172</v>
      </c>
      <c r="U17" s="7">
        <f t="shared" si="1"/>
        <v>12086.172</v>
      </c>
      <c r="V17" s="7">
        <f t="shared" si="1"/>
        <v>12086.172</v>
      </c>
      <c r="W17" s="7">
        <f t="shared" si="1"/>
        <v>12086.172</v>
      </c>
      <c r="X17" s="7">
        <f t="shared" si="1"/>
        <v>12086.172</v>
      </c>
      <c r="Y17" s="7">
        <f t="shared" si="1"/>
        <v>12086.172</v>
      </c>
      <c r="Z17" s="7">
        <f t="shared" si="1"/>
        <v>12086.172</v>
      </c>
      <c r="AA17" s="7">
        <f t="shared" si="1"/>
        <v>12086.172</v>
      </c>
      <c r="AB17" s="7">
        <f t="shared" si="1"/>
        <v>12086.172</v>
      </c>
      <c r="AC17" s="7">
        <f t="shared" si="1"/>
        <v>12086.172</v>
      </c>
      <c r="AD17" s="7">
        <f t="shared" si="1"/>
        <v>12086.172</v>
      </c>
      <c r="AE17" s="7">
        <f t="shared" si="1"/>
        <v>12086.172</v>
      </c>
      <c r="AF17" s="7">
        <f t="shared" si="1"/>
        <v>12086.172</v>
      </c>
      <c r="AG17" s="7">
        <f t="shared" si="1"/>
        <v>12086.172</v>
      </c>
      <c r="AH17" s="7">
        <f t="shared" si="1"/>
        <v>12086.172</v>
      </c>
      <c r="AI17" s="7">
        <f t="shared" si="1"/>
        <v>12086.172</v>
      </c>
      <c r="AJ17" s="7">
        <f t="shared" si="1"/>
        <v>12086.172</v>
      </c>
      <c r="AK17" s="7">
        <f t="shared" si="1"/>
        <v>12086.172</v>
      </c>
      <c r="AL17" s="7">
        <f>SUM(B17:AK17)</f>
        <v>369836.86320000014</v>
      </c>
    </row>
    <row r="19" spans="1:38" ht="12.75">
      <c r="A19" t="s">
        <v>10</v>
      </c>
      <c r="B19" s="47">
        <f>$B7*$B8*0.15</f>
        <v>78699.59999999999</v>
      </c>
      <c r="C19" s="47">
        <f>$B7*$B8*0.35</f>
        <v>183632.4</v>
      </c>
      <c r="D19" s="47">
        <f>$B7*$B8*0.6</f>
        <v>314798.39999999997</v>
      </c>
      <c r="E19" s="47">
        <f>$B7*$B8*0.8</f>
        <v>419731.2</v>
      </c>
      <c r="F19" s="47">
        <f>$B7*$B8*1</f>
        <v>524664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1521525.5999999999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EPR_amort!F18</f>
        <v>513034.28605155624</v>
      </c>
      <c r="H20" s="47">
        <f aca="true" t="shared" si="3" ref="H20:AE20">G20</f>
        <v>513034.28605155624</v>
      </c>
      <c r="I20" s="47">
        <f t="shared" si="3"/>
        <v>513034.28605155624</v>
      </c>
      <c r="J20" s="47">
        <f t="shared" si="3"/>
        <v>513034.28605155624</v>
      </c>
      <c r="K20" s="47">
        <f t="shared" si="3"/>
        <v>513034.28605155624</v>
      </c>
      <c r="L20" s="47">
        <f t="shared" si="3"/>
        <v>513034.28605155624</v>
      </c>
      <c r="M20" s="47">
        <f t="shared" si="3"/>
        <v>513034.28605155624</v>
      </c>
      <c r="N20" s="47">
        <f t="shared" si="3"/>
        <v>513034.28605155624</v>
      </c>
      <c r="O20" s="47">
        <f t="shared" si="3"/>
        <v>513034.28605155624</v>
      </c>
      <c r="P20" s="47">
        <f t="shared" si="3"/>
        <v>513034.28605155624</v>
      </c>
      <c r="Q20" s="47">
        <f t="shared" si="3"/>
        <v>513034.28605155624</v>
      </c>
      <c r="R20" s="47">
        <f t="shared" si="3"/>
        <v>513034.28605155624</v>
      </c>
      <c r="S20" s="47">
        <f t="shared" si="3"/>
        <v>513034.28605155624</v>
      </c>
      <c r="T20" s="47">
        <f t="shared" si="3"/>
        <v>513034.28605155624</v>
      </c>
      <c r="U20" s="47">
        <f t="shared" si="3"/>
        <v>513034.28605155624</v>
      </c>
      <c r="V20" s="47">
        <f t="shared" si="3"/>
        <v>513034.28605155624</v>
      </c>
      <c r="W20" s="47">
        <f t="shared" si="3"/>
        <v>513034.28605155624</v>
      </c>
      <c r="X20" s="47">
        <f t="shared" si="3"/>
        <v>513034.28605155624</v>
      </c>
      <c r="Y20" s="47">
        <f t="shared" si="3"/>
        <v>513034.28605155624</v>
      </c>
      <c r="Z20" s="47">
        <f t="shared" si="3"/>
        <v>513034.28605155624</v>
      </c>
      <c r="AA20" s="47">
        <f t="shared" si="3"/>
        <v>513034.28605155624</v>
      </c>
      <c r="AB20" s="47">
        <f t="shared" si="3"/>
        <v>513034.28605155624</v>
      </c>
      <c r="AC20" s="47">
        <f t="shared" si="3"/>
        <v>513034.28605155624</v>
      </c>
      <c r="AD20" s="47">
        <f t="shared" si="3"/>
        <v>513034.28605155624</v>
      </c>
      <c r="AE20" s="47">
        <f t="shared" si="3"/>
        <v>513034.28605155624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12825857.15128891</v>
      </c>
    </row>
    <row r="21" spans="1:38" ht="12.75">
      <c r="A21" t="s">
        <v>44</v>
      </c>
      <c r="B21" s="47">
        <f aca="true" t="shared" si="4" ref="B21:AK21">B17*$B$10</f>
        <v>0</v>
      </c>
      <c r="C21" s="47">
        <f t="shared" si="4"/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47281.10486399999</v>
      </c>
      <c r="H21" s="47">
        <f t="shared" si="4"/>
        <v>78801.84144</v>
      </c>
      <c r="I21" s="47">
        <f t="shared" si="4"/>
        <v>78801.84144</v>
      </c>
      <c r="J21" s="47">
        <f t="shared" si="4"/>
        <v>78801.84144</v>
      </c>
      <c r="K21" s="47">
        <f t="shared" si="4"/>
        <v>78801.84144</v>
      </c>
      <c r="L21" s="47">
        <f t="shared" si="4"/>
        <v>78801.84144</v>
      </c>
      <c r="M21" s="47">
        <f t="shared" si="4"/>
        <v>78801.84144</v>
      </c>
      <c r="N21" s="47">
        <f t="shared" si="4"/>
        <v>78801.84144</v>
      </c>
      <c r="O21" s="47">
        <f t="shared" si="4"/>
        <v>78801.84144</v>
      </c>
      <c r="P21" s="47">
        <f t="shared" si="4"/>
        <v>78801.84144</v>
      </c>
      <c r="Q21" s="47">
        <f t="shared" si="4"/>
        <v>78801.84144</v>
      </c>
      <c r="R21" s="47">
        <f t="shared" si="4"/>
        <v>78801.84144</v>
      </c>
      <c r="S21" s="47">
        <f t="shared" si="4"/>
        <v>78801.84144</v>
      </c>
      <c r="T21" s="47">
        <f t="shared" si="4"/>
        <v>78801.84144</v>
      </c>
      <c r="U21" s="47">
        <f t="shared" si="4"/>
        <v>78801.84144</v>
      </c>
      <c r="V21" s="47">
        <f t="shared" si="4"/>
        <v>78801.84144</v>
      </c>
      <c r="W21" s="47">
        <f t="shared" si="4"/>
        <v>78801.84144</v>
      </c>
      <c r="X21" s="47">
        <f t="shared" si="4"/>
        <v>78801.84144</v>
      </c>
      <c r="Y21" s="47">
        <f t="shared" si="4"/>
        <v>78801.84144</v>
      </c>
      <c r="Z21" s="47">
        <f t="shared" si="4"/>
        <v>78801.84144</v>
      </c>
      <c r="AA21" s="47">
        <f t="shared" si="4"/>
        <v>78801.84144</v>
      </c>
      <c r="AB21" s="47">
        <f t="shared" si="4"/>
        <v>78801.84144</v>
      </c>
      <c r="AC21" s="47">
        <f t="shared" si="4"/>
        <v>78801.84144</v>
      </c>
      <c r="AD21" s="47">
        <f t="shared" si="4"/>
        <v>78801.84144</v>
      </c>
      <c r="AE21" s="47">
        <f t="shared" si="4"/>
        <v>78801.84144</v>
      </c>
      <c r="AF21" s="47">
        <f t="shared" si="4"/>
        <v>78801.84144</v>
      </c>
      <c r="AG21" s="47">
        <f t="shared" si="4"/>
        <v>78801.84144</v>
      </c>
      <c r="AH21" s="47">
        <f t="shared" si="4"/>
        <v>78801.84144</v>
      </c>
      <c r="AI21" s="47">
        <f t="shared" si="4"/>
        <v>78801.84144</v>
      </c>
      <c r="AJ21" s="47">
        <f t="shared" si="4"/>
        <v>78801.84144</v>
      </c>
      <c r="AK21" s="47">
        <f t="shared" si="4"/>
        <v>78801.84144</v>
      </c>
      <c r="AL21" s="47">
        <f t="shared" si="2"/>
        <v>2411336.3480640016</v>
      </c>
    </row>
    <row r="22" spans="1:38" ht="12.75">
      <c r="A22" t="s">
        <v>45</v>
      </c>
      <c r="B22" s="47">
        <f aca="true" t="shared" si="5" ref="B22:AK22">B17*$B$11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102901.66840799998</v>
      </c>
      <c r="H22" s="47">
        <f t="shared" si="5"/>
        <v>171502.78068</v>
      </c>
      <c r="I22" s="47">
        <f t="shared" si="5"/>
        <v>171502.78068</v>
      </c>
      <c r="J22" s="47">
        <f t="shared" si="5"/>
        <v>171502.78068</v>
      </c>
      <c r="K22" s="47">
        <f t="shared" si="5"/>
        <v>171502.78068</v>
      </c>
      <c r="L22" s="47">
        <f t="shared" si="5"/>
        <v>171502.78068</v>
      </c>
      <c r="M22" s="47">
        <f t="shared" si="5"/>
        <v>171502.78068</v>
      </c>
      <c r="N22" s="47">
        <f t="shared" si="5"/>
        <v>171502.78068</v>
      </c>
      <c r="O22" s="47">
        <f t="shared" si="5"/>
        <v>171502.78068</v>
      </c>
      <c r="P22" s="47">
        <f t="shared" si="5"/>
        <v>171502.78068</v>
      </c>
      <c r="Q22" s="47">
        <f t="shared" si="5"/>
        <v>171502.78068</v>
      </c>
      <c r="R22" s="47">
        <f t="shared" si="5"/>
        <v>171502.78068</v>
      </c>
      <c r="S22" s="47">
        <f t="shared" si="5"/>
        <v>171502.78068</v>
      </c>
      <c r="T22" s="47">
        <f t="shared" si="5"/>
        <v>171502.78068</v>
      </c>
      <c r="U22" s="47">
        <f t="shared" si="5"/>
        <v>171502.78068</v>
      </c>
      <c r="V22" s="47">
        <f t="shared" si="5"/>
        <v>171502.78068</v>
      </c>
      <c r="W22" s="47">
        <f t="shared" si="5"/>
        <v>171502.78068</v>
      </c>
      <c r="X22" s="47">
        <f t="shared" si="5"/>
        <v>171502.78068</v>
      </c>
      <c r="Y22" s="47">
        <f t="shared" si="5"/>
        <v>171502.78068</v>
      </c>
      <c r="Z22" s="47">
        <f t="shared" si="5"/>
        <v>171502.78068</v>
      </c>
      <c r="AA22" s="47">
        <f t="shared" si="5"/>
        <v>171502.78068</v>
      </c>
      <c r="AB22" s="47">
        <f t="shared" si="5"/>
        <v>171502.78068</v>
      </c>
      <c r="AC22" s="47">
        <f t="shared" si="5"/>
        <v>171502.78068</v>
      </c>
      <c r="AD22" s="47">
        <f t="shared" si="5"/>
        <v>171502.78068</v>
      </c>
      <c r="AE22" s="47">
        <f t="shared" si="5"/>
        <v>171502.78068</v>
      </c>
      <c r="AF22" s="47">
        <f t="shared" si="5"/>
        <v>171502.78068</v>
      </c>
      <c r="AG22" s="47">
        <f t="shared" si="5"/>
        <v>171502.78068</v>
      </c>
      <c r="AH22" s="47">
        <f t="shared" si="5"/>
        <v>171502.78068</v>
      </c>
      <c r="AI22" s="47">
        <f t="shared" si="5"/>
        <v>171502.78068</v>
      </c>
      <c r="AJ22" s="47">
        <f t="shared" si="5"/>
        <v>171502.78068</v>
      </c>
      <c r="AK22" s="47">
        <f t="shared" si="5"/>
        <v>171502.78068</v>
      </c>
      <c r="AL22" s="47">
        <f t="shared" si="2"/>
        <v>5247985.088807998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24725.806451612905</v>
      </c>
      <c r="H23" s="47">
        <f aca="true" t="shared" si="6" ref="H23:AK23">G23</f>
        <v>24725.806451612905</v>
      </c>
      <c r="I23" s="47">
        <f t="shared" si="6"/>
        <v>24725.806451612905</v>
      </c>
      <c r="J23" s="47">
        <f t="shared" si="6"/>
        <v>24725.806451612905</v>
      </c>
      <c r="K23" s="47">
        <f t="shared" si="6"/>
        <v>24725.806451612905</v>
      </c>
      <c r="L23" s="47">
        <f t="shared" si="6"/>
        <v>24725.806451612905</v>
      </c>
      <c r="M23" s="47">
        <f t="shared" si="6"/>
        <v>24725.806451612905</v>
      </c>
      <c r="N23" s="47">
        <f t="shared" si="6"/>
        <v>24725.806451612905</v>
      </c>
      <c r="O23" s="47">
        <f t="shared" si="6"/>
        <v>24725.806451612905</v>
      </c>
      <c r="P23" s="47">
        <f t="shared" si="6"/>
        <v>24725.806451612905</v>
      </c>
      <c r="Q23" s="47">
        <f t="shared" si="6"/>
        <v>24725.806451612905</v>
      </c>
      <c r="R23" s="47">
        <f t="shared" si="6"/>
        <v>24725.806451612905</v>
      </c>
      <c r="S23" s="47">
        <f t="shared" si="6"/>
        <v>24725.806451612905</v>
      </c>
      <c r="T23" s="47">
        <f t="shared" si="6"/>
        <v>24725.806451612905</v>
      </c>
      <c r="U23" s="47">
        <f t="shared" si="6"/>
        <v>24725.806451612905</v>
      </c>
      <c r="V23" s="47">
        <f t="shared" si="6"/>
        <v>24725.806451612905</v>
      </c>
      <c r="W23" s="47">
        <f t="shared" si="6"/>
        <v>24725.806451612905</v>
      </c>
      <c r="X23" s="47">
        <f t="shared" si="6"/>
        <v>24725.806451612905</v>
      </c>
      <c r="Y23" s="47">
        <f t="shared" si="6"/>
        <v>24725.806451612905</v>
      </c>
      <c r="Z23" s="47">
        <f t="shared" si="6"/>
        <v>24725.806451612905</v>
      </c>
      <c r="AA23" s="47">
        <f t="shared" si="6"/>
        <v>24725.806451612905</v>
      </c>
      <c r="AB23" s="47">
        <f t="shared" si="6"/>
        <v>24725.806451612905</v>
      </c>
      <c r="AC23" s="47">
        <f t="shared" si="6"/>
        <v>24725.806451612905</v>
      </c>
      <c r="AD23" s="47">
        <f t="shared" si="6"/>
        <v>24725.806451612905</v>
      </c>
      <c r="AE23" s="47">
        <f t="shared" si="6"/>
        <v>24725.806451612905</v>
      </c>
      <c r="AF23" s="47">
        <f t="shared" si="6"/>
        <v>24725.806451612905</v>
      </c>
      <c r="AG23" s="47">
        <f t="shared" si="6"/>
        <v>24725.806451612905</v>
      </c>
      <c r="AH23" s="47">
        <f t="shared" si="6"/>
        <v>24725.806451612905</v>
      </c>
      <c r="AI23" s="47">
        <f t="shared" si="6"/>
        <v>24725.806451612905</v>
      </c>
      <c r="AJ23" s="47">
        <f t="shared" si="6"/>
        <v>24725.806451612905</v>
      </c>
      <c r="AK23" s="47">
        <f t="shared" si="6"/>
        <v>24725.806451612905</v>
      </c>
      <c r="AL23" s="47">
        <f t="shared" si="2"/>
        <v>766499.9999999995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494.51612903225805</v>
      </c>
      <c r="H24" s="47">
        <f aca="true" t="shared" si="7" ref="H24:AK24">G24</f>
        <v>494.51612903225805</v>
      </c>
      <c r="I24" s="47">
        <f t="shared" si="7"/>
        <v>494.51612903225805</v>
      </c>
      <c r="J24" s="47">
        <f t="shared" si="7"/>
        <v>494.51612903225805</v>
      </c>
      <c r="K24" s="47">
        <f t="shared" si="7"/>
        <v>494.51612903225805</v>
      </c>
      <c r="L24" s="47">
        <f t="shared" si="7"/>
        <v>494.51612903225805</v>
      </c>
      <c r="M24" s="47">
        <f t="shared" si="7"/>
        <v>494.51612903225805</v>
      </c>
      <c r="N24" s="47">
        <f t="shared" si="7"/>
        <v>494.51612903225805</v>
      </c>
      <c r="O24" s="47">
        <f t="shared" si="7"/>
        <v>494.51612903225805</v>
      </c>
      <c r="P24" s="47">
        <f t="shared" si="7"/>
        <v>494.51612903225805</v>
      </c>
      <c r="Q24" s="47">
        <f t="shared" si="7"/>
        <v>494.51612903225805</v>
      </c>
      <c r="R24" s="47">
        <f t="shared" si="7"/>
        <v>494.51612903225805</v>
      </c>
      <c r="S24" s="47">
        <f t="shared" si="7"/>
        <v>494.51612903225805</v>
      </c>
      <c r="T24" s="47">
        <f t="shared" si="7"/>
        <v>494.51612903225805</v>
      </c>
      <c r="U24" s="47">
        <f t="shared" si="7"/>
        <v>494.51612903225805</v>
      </c>
      <c r="V24" s="47">
        <f t="shared" si="7"/>
        <v>494.51612903225805</v>
      </c>
      <c r="W24" s="47">
        <f t="shared" si="7"/>
        <v>494.51612903225805</v>
      </c>
      <c r="X24" s="47">
        <f t="shared" si="7"/>
        <v>494.51612903225805</v>
      </c>
      <c r="Y24" s="47">
        <f t="shared" si="7"/>
        <v>494.51612903225805</v>
      </c>
      <c r="Z24" s="47">
        <f t="shared" si="7"/>
        <v>494.51612903225805</v>
      </c>
      <c r="AA24" s="47">
        <f t="shared" si="7"/>
        <v>494.51612903225805</v>
      </c>
      <c r="AB24" s="47">
        <f t="shared" si="7"/>
        <v>494.51612903225805</v>
      </c>
      <c r="AC24" s="47">
        <f t="shared" si="7"/>
        <v>494.51612903225805</v>
      </c>
      <c r="AD24" s="47">
        <f t="shared" si="7"/>
        <v>494.51612903225805</v>
      </c>
      <c r="AE24" s="47">
        <f t="shared" si="7"/>
        <v>494.51612903225805</v>
      </c>
      <c r="AF24" s="47">
        <f t="shared" si="7"/>
        <v>494.51612903225805</v>
      </c>
      <c r="AG24" s="47">
        <f t="shared" si="7"/>
        <v>494.51612903225805</v>
      </c>
      <c r="AH24" s="47">
        <f t="shared" si="7"/>
        <v>494.51612903225805</v>
      </c>
      <c r="AI24" s="47">
        <f t="shared" si="7"/>
        <v>494.51612903225805</v>
      </c>
      <c r="AJ24" s="47">
        <f t="shared" si="7"/>
        <v>494.51612903225805</v>
      </c>
      <c r="AK24" s="47">
        <f t="shared" si="7"/>
        <v>494.51612903225805</v>
      </c>
      <c r="AL24" s="47">
        <f t="shared" si="2"/>
        <v>15329.999999999989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 aca="true" t="shared" si="8" ref="B26:AK26">SUM(B19:B24)</f>
        <v>78699.59999999999</v>
      </c>
      <c r="C26" s="48">
        <f t="shared" si="8"/>
        <v>183632.4</v>
      </c>
      <c r="D26" s="48">
        <f t="shared" si="8"/>
        <v>314798.39999999997</v>
      </c>
      <c r="E26" s="48">
        <f t="shared" si="8"/>
        <v>419731.2</v>
      </c>
      <c r="F26" s="48">
        <f t="shared" si="8"/>
        <v>524664</v>
      </c>
      <c r="G26" s="48">
        <f t="shared" si="8"/>
        <v>688437.3819042013</v>
      </c>
      <c r="H26" s="48">
        <f t="shared" si="8"/>
        <v>788559.2307522013</v>
      </c>
      <c r="I26" s="48">
        <f t="shared" si="8"/>
        <v>788559.2307522013</v>
      </c>
      <c r="J26" s="48">
        <f t="shared" si="8"/>
        <v>788559.2307522013</v>
      </c>
      <c r="K26" s="48">
        <f t="shared" si="8"/>
        <v>788559.2307522013</v>
      </c>
      <c r="L26" s="48">
        <f t="shared" si="8"/>
        <v>788559.2307522013</v>
      </c>
      <c r="M26" s="48">
        <f t="shared" si="8"/>
        <v>788559.2307522013</v>
      </c>
      <c r="N26" s="48">
        <f t="shared" si="8"/>
        <v>788559.2307522013</v>
      </c>
      <c r="O26" s="48">
        <f t="shared" si="8"/>
        <v>788559.2307522013</v>
      </c>
      <c r="P26" s="48">
        <f t="shared" si="8"/>
        <v>788559.2307522013</v>
      </c>
      <c r="Q26" s="48">
        <f t="shared" si="8"/>
        <v>788559.2307522013</v>
      </c>
      <c r="R26" s="48">
        <f t="shared" si="8"/>
        <v>788559.2307522013</v>
      </c>
      <c r="S26" s="48">
        <f t="shared" si="8"/>
        <v>788559.2307522013</v>
      </c>
      <c r="T26" s="48">
        <f t="shared" si="8"/>
        <v>788559.2307522013</v>
      </c>
      <c r="U26" s="48">
        <f t="shared" si="8"/>
        <v>788559.2307522013</v>
      </c>
      <c r="V26" s="48">
        <f t="shared" si="8"/>
        <v>788559.2307522013</v>
      </c>
      <c r="W26" s="48">
        <f t="shared" si="8"/>
        <v>788559.2307522013</v>
      </c>
      <c r="X26" s="48">
        <f t="shared" si="8"/>
        <v>788559.2307522013</v>
      </c>
      <c r="Y26" s="48">
        <f t="shared" si="8"/>
        <v>788559.2307522013</v>
      </c>
      <c r="Z26" s="48">
        <f t="shared" si="8"/>
        <v>788559.2307522013</v>
      </c>
      <c r="AA26" s="48">
        <f t="shared" si="8"/>
        <v>788559.2307522013</v>
      </c>
      <c r="AB26" s="48">
        <f t="shared" si="8"/>
        <v>788559.2307522013</v>
      </c>
      <c r="AC26" s="48">
        <f t="shared" si="8"/>
        <v>788559.2307522013</v>
      </c>
      <c r="AD26" s="48">
        <f t="shared" si="8"/>
        <v>788559.2307522013</v>
      </c>
      <c r="AE26" s="48">
        <f t="shared" si="8"/>
        <v>788559.2307522013</v>
      </c>
      <c r="AF26" s="48">
        <f t="shared" si="8"/>
        <v>275524.94470064517</v>
      </c>
      <c r="AG26" s="48">
        <f t="shared" si="8"/>
        <v>275524.94470064517</v>
      </c>
      <c r="AH26" s="48">
        <f t="shared" si="8"/>
        <v>275524.94470064517</v>
      </c>
      <c r="AI26" s="48">
        <f t="shared" si="8"/>
        <v>275524.94470064517</v>
      </c>
      <c r="AJ26" s="48">
        <f t="shared" si="8"/>
        <v>275524.94470064517</v>
      </c>
      <c r="AK26" s="48">
        <f t="shared" si="8"/>
        <v>275524.94470064517</v>
      </c>
      <c r="AL26" s="48"/>
    </row>
    <row r="28" spans="1:2" s="4" customFormat="1" ht="15.75">
      <c r="A28" s="4" t="s">
        <v>48</v>
      </c>
      <c r="B28" s="49">
        <f>NPV(0.05,B26:AK26)/NPV(0.05,B17:AK17)</f>
        <v>70.99261755544397</v>
      </c>
    </row>
    <row r="29" ht="12.75">
      <c r="A29" t="s">
        <v>49</v>
      </c>
    </row>
    <row r="43" ht="12.75">
      <c r="AM43" s="7">
        <f>($B$7+AL41)/25</f>
        <v>262332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8" width="15.7109375" style="45" customWidth="1"/>
    <col min="9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PBMR_4!B7</f>
        <v>3843840</v>
      </c>
      <c r="E5" s="8"/>
      <c r="F5" s="14"/>
      <c r="G5" s="15" t="s">
        <v>21</v>
      </c>
      <c r="H5" s="17">
        <f>IF(Values_Entered,-PMT(Interest_Rate/Num_Pmt_Per_Year,Loan_Years*Num_Pmt_Per_Year,Loan_Amount),"")</f>
        <v>300690.9885330671</v>
      </c>
      <c r="I5" s="18"/>
      <c r="J5" s="8"/>
    </row>
    <row r="6" spans="1:10" ht="14.25">
      <c r="A6" s="8"/>
      <c r="B6" s="14"/>
      <c r="C6" s="15" t="s">
        <v>22</v>
      </c>
      <c r="D6" s="19">
        <f>PBMR_4!B9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3673434.7133266823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3843840</v>
      </c>
      <c r="D18" s="39">
        <f aca="true" t="shared" si="1" ref="D18:D81">IF(Pay_Num&lt;&gt;"",Scheduled_Monthly_Payment,"")</f>
        <v>300690.9885330671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300690.9885330671</v>
      </c>
      <c r="G18" s="39">
        <f aca="true" t="shared" si="4" ref="G18:G81">IF(Pay_Num&lt;&gt;"",Total_Pay-Int,"")</f>
        <v>70060.58853306712</v>
      </c>
      <c r="H18" s="39">
        <f>IF(Pay_Num&lt;&gt;"",Beg_Bal*(Interest_Rate/Num_Pmt_Per_Year),"")</f>
        <v>230630.4</v>
      </c>
      <c r="I18" s="39">
        <f aca="true" t="shared" si="5" ref="I18:I81">IF(AND(Pay_Num&lt;&gt;"",Sched_Pay+Extra_Pay&lt;Beg_Bal),Beg_Bal-Princ,IF(Pay_Num&lt;&gt;"",0,""))</f>
        <v>3773779.411466933</v>
      </c>
      <c r="J18" s="39">
        <f>SUM($H$18:$H18)</f>
        <v>230630.4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3773779.411466933</v>
      </c>
      <c r="D19" s="40">
        <f t="shared" si="1"/>
        <v>300690.9885330671</v>
      </c>
      <c r="E19" s="41">
        <f t="shared" si="2"/>
        <v>0</v>
      </c>
      <c r="F19" s="40">
        <f t="shared" si="3"/>
        <v>300690.9885330671</v>
      </c>
      <c r="G19" s="40">
        <f t="shared" si="4"/>
        <v>74264.22384505114</v>
      </c>
      <c r="H19" s="40">
        <f aca="true" t="shared" si="8" ref="H19:H82">IF(Pay_Num&lt;&gt;"",Beg_Bal*Interest_Rate/Num_Pmt_Per_Year,"")</f>
        <v>226426.76468801597</v>
      </c>
      <c r="I19" s="40">
        <f t="shared" si="5"/>
        <v>3699515.1876218817</v>
      </c>
      <c r="J19" s="40">
        <f>SUM($H$18:$H19)</f>
        <v>457057.16468801594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3699515.1876218817</v>
      </c>
      <c r="D20" s="40">
        <f t="shared" si="1"/>
        <v>300690.9885330671</v>
      </c>
      <c r="E20" s="41">
        <f t="shared" si="2"/>
        <v>0</v>
      </c>
      <c r="F20" s="40">
        <f t="shared" si="3"/>
        <v>300690.9885330671</v>
      </c>
      <c r="G20" s="40">
        <f t="shared" si="4"/>
        <v>78720.07727575421</v>
      </c>
      <c r="H20" s="40">
        <f t="shared" si="8"/>
        <v>221970.9112573129</v>
      </c>
      <c r="I20" s="40">
        <f t="shared" si="5"/>
        <v>3620795.1103461273</v>
      </c>
      <c r="J20" s="40">
        <f>SUM($H$18:$H20)</f>
        <v>679028.0759453288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3620795.1103461273</v>
      </c>
      <c r="D21" s="40">
        <f t="shared" si="1"/>
        <v>300690.9885330671</v>
      </c>
      <c r="E21" s="41">
        <f t="shared" si="2"/>
        <v>0</v>
      </c>
      <c r="F21" s="40">
        <f t="shared" si="3"/>
        <v>300690.9885330671</v>
      </c>
      <c r="G21" s="40">
        <f t="shared" si="4"/>
        <v>83443.28191229948</v>
      </c>
      <c r="H21" s="40">
        <f t="shared" si="8"/>
        <v>217247.70662076763</v>
      </c>
      <c r="I21" s="40">
        <f t="shared" si="5"/>
        <v>3537351.828433828</v>
      </c>
      <c r="J21" s="40">
        <f>SUM($H$18:$H21)</f>
        <v>896275.7825660964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3537351.828433828</v>
      </c>
      <c r="D22" s="40">
        <f t="shared" si="1"/>
        <v>300690.9885330671</v>
      </c>
      <c r="E22" s="41">
        <f t="shared" si="2"/>
        <v>0</v>
      </c>
      <c r="F22" s="40">
        <f t="shared" si="3"/>
        <v>300690.9885330671</v>
      </c>
      <c r="G22" s="40">
        <f t="shared" si="4"/>
        <v>88449.87882703744</v>
      </c>
      <c r="H22" s="40">
        <f t="shared" si="8"/>
        <v>212241.10970602967</v>
      </c>
      <c r="I22" s="40">
        <f t="shared" si="5"/>
        <v>3448901.9496067907</v>
      </c>
      <c r="J22" s="40">
        <f>SUM($H$18:$H22)</f>
        <v>1108516.8922721262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3448901.9496067907</v>
      </c>
      <c r="D23" s="40">
        <f t="shared" si="1"/>
        <v>300690.9885330671</v>
      </c>
      <c r="E23" s="41">
        <f t="shared" si="2"/>
        <v>0</v>
      </c>
      <c r="F23" s="40">
        <f t="shared" si="3"/>
        <v>300690.9885330671</v>
      </c>
      <c r="G23" s="40">
        <f t="shared" si="4"/>
        <v>93756.87155665967</v>
      </c>
      <c r="H23" s="40">
        <f t="shared" si="8"/>
        <v>206934.11697640744</v>
      </c>
      <c r="I23" s="40">
        <f t="shared" si="5"/>
        <v>3355145.078050131</v>
      </c>
      <c r="J23" s="40">
        <f>SUM($H$18:$H23)</f>
        <v>1315451.0092485335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3355145.078050131</v>
      </c>
      <c r="D24" s="40">
        <f t="shared" si="1"/>
        <v>300690.9885330671</v>
      </c>
      <c r="E24" s="41">
        <f t="shared" si="2"/>
        <v>0</v>
      </c>
      <c r="F24" s="40">
        <f t="shared" si="3"/>
        <v>300690.9885330671</v>
      </c>
      <c r="G24" s="40">
        <f t="shared" si="4"/>
        <v>99382.28385005926</v>
      </c>
      <c r="H24" s="40">
        <f t="shared" si="8"/>
        <v>201308.70468300785</v>
      </c>
      <c r="I24" s="40">
        <f t="shared" si="5"/>
        <v>3255762.7942000716</v>
      </c>
      <c r="J24" s="40">
        <f>SUM($H$18:$H24)</f>
        <v>1516759.7139315414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3255762.7942000716</v>
      </c>
      <c r="D25" s="40">
        <f t="shared" si="1"/>
        <v>300690.9885330671</v>
      </c>
      <c r="E25" s="41">
        <f t="shared" si="2"/>
        <v>0</v>
      </c>
      <c r="F25" s="40">
        <f t="shared" si="3"/>
        <v>300690.9885330671</v>
      </c>
      <c r="G25" s="40">
        <f t="shared" si="4"/>
        <v>105345.22088106282</v>
      </c>
      <c r="H25" s="40">
        <f t="shared" si="8"/>
        <v>195345.7676520043</v>
      </c>
      <c r="I25" s="40">
        <f t="shared" si="5"/>
        <v>3150417.5733190086</v>
      </c>
      <c r="J25" s="40">
        <f>SUM($H$18:$H25)</f>
        <v>1712105.4815835457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3150417.5733190086</v>
      </c>
      <c r="D26" s="40">
        <f t="shared" si="1"/>
        <v>300690.9885330671</v>
      </c>
      <c r="E26" s="41">
        <f t="shared" si="2"/>
        <v>0</v>
      </c>
      <c r="F26" s="40">
        <f t="shared" si="3"/>
        <v>300690.9885330671</v>
      </c>
      <c r="G26" s="40">
        <f t="shared" si="4"/>
        <v>111665.93413392661</v>
      </c>
      <c r="H26" s="40">
        <f t="shared" si="8"/>
        <v>189025.0543991405</v>
      </c>
      <c r="I26" s="40">
        <f t="shared" si="5"/>
        <v>3038751.639185082</v>
      </c>
      <c r="J26" s="40">
        <f>SUM($H$18:$H26)</f>
        <v>1901130.535982686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3038751.639185082</v>
      </c>
      <c r="D27" s="40">
        <f t="shared" si="1"/>
        <v>300690.9885330671</v>
      </c>
      <c r="E27" s="41">
        <f t="shared" si="2"/>
        <v>0</v>
      </c>
      <c r="F27" s="40">
        <f t="shared" si="3"/>
        <v>300690.9885330671</v>
      </c>
      <c r="G27" s="40">
        <f t="shared" si="4"/>
        <v>118365.8901819622</v>
      </c>
      <c r="H27" s="40">
        <f t="shared" si="8"/>
        <v>182325.0983511049</v>
      </c>
      <c r="I27" s="40">
        <f t="shared" si="5"/>
        <v>2920385.7490031198</v>
      </c>
      <c r="J27" s="40">
        <f>SUM($H$18:$H27)</f>
        <v>2083455.634333791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2920385.7490031198</v>
      </c>
      <c r="D28" s="40">
        <f t="shared" si="1"/>
        <v>300690.9885330671</v>
      </c>
      <c r="E28" s="41">
        <f t="shared" si="2"/>
        <v>0</v>
      </c>
      <c r="F28" s="40">
        <f t="shared" si="3"/>
        <v>300690.9885330671</v>
      </c>
      <c r="G28" s="40">
        <f t="shared" si="4"/>
        <v>125467.84359287994</v>
      </c>
      <c r="H28" s="40">
        <f t="shared" si="8"/>
        <v>175223.14494018717</v>
      </c>
      <c r="I28" s="40">
        <f t="shared" si="5"/>
        <v>2794917.90541024</v>
      </c>
      <c r="J28" s="40">
        <f>SUM($H$18:$H28)</f>
        <v>2258678.779273978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2794917.90541024</v>
      </c>
      <c r="D29" s="40">
        <f t="shared" si="1"/>
        <v>300690.9885330671</v>
      </c>
      <c r="E29" s="41">
        <f t="shared" si="2"/>
        <v>0</v>
      </c>
      <c r="F29" s="40">
        <f t="shared" si="3"/>
        <v>300690.9885330671</v>
      </c>
      <c r="G29" s="40">
        <f t="shared" si="4"/>
        <v>132995.9142084527</v>
      </c>
      <c r="H29" s="40">
        <f t="shared" si="8"/>
        <v>167695.0743246144</v>
      </c>
      <c r="I29" s="40">
        <f t="shared" si="5"/>
        <v>2661921.9912017873</v>
      </c>
      <c r="J29" s="40">
        <f>SUM($H$18:$H29)</f>
        <v>2426373.8535985923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2661921.9912017873</v>
      </c>
      <c r="D30" s="40">
        <f t="shared" si="1"/>
        <v>300690.9885330671</v>
      </c>
      <c r="E30" s="41">
        <f t="shared" si="2"/>
        <v>0</v>
      </c>
      <c r="F30" s="40">
        <f t="shared" si="3"/>
        <v>300690.9885330671</v>
      </c>
      <c r="G30" s="40">
        <f t="shared" si="4"/>
        <v>140975.6690609599</v>
      </c>
      <c r="H30" s="40">
        <f t="shared" si="8"/>
        <v>159715.31947210722</v>
      </c>
      <c r="I30" s="40">
        <f t="shared" si="5"/>
        <v>2520946.3221408273</v>
      </c>
      <c r="J30" s="40">
        <f>SUM($H$18:$H30)</f>
        <v>2586089.1730706994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2520946.3221408273</v>
      </c>
      <c r="D31" s="40">
        <f t="shared" si="1"/>
        <v>300690.9885330671</v>
      </c>
      <c r="E31" s="41">
        <f t="shared" si="2"/>
        <v>0</v>
      </c>
      <c r="F31" s="40">
        <f t="shared" si="3"/>
        <v>300690.9885330671</v>
      </c>
      <c r="G31" s="40">
        <f t="shared" si="4"/>
        <v>149434.20920461748</v>
      </c>
      <c r="H31" s="40">
        <f t="shared" si="8"/>
        <v>151256.77932844963</v>
      </c>
      <c r="I31" s="40">
        <f t="shared" si="5"/>
        <v>2371512.11293621</v>
      </c>
      <c r="J31" s="40">
        <f>SUM($H$18:$H31)</f>
        <v>2737345.952399149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2371512.11293621</v>
      </c>
      <c r="D32" s="40">
        <f t="shared" si="1"/>
        <v>300690.9885330671</v>
      </c>
      <c r="E32" s="41">
        <f t="shared" si="2"/>
        <v>0</v>
      </c>
      <c r="F32" s="40">
        <f t="shared" si="3"/>
        <v>300690.9885330671</v>
      </c>
      <c r="G32" s="40">
        <f t="shared" si="4"/>
        <v>158400.26175689453</v>
      </c>
      <c r="H32" s="40">
        <f t="shared" si="8"/>
        <v>142290.72677617258</v>
      </c>
      <c r="I32" s="40">
        <f t="shared" si="5"/>
        <v>2213111.8511793152</v>
      </c>
      <c r="J32" s="40">
        <f>SUM($H$18:$H32)</f>
        <v>2879636.6791753215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2213111.8511793152</v>
      </c>
      <c r="D33" s="40">
        <f t="shared" si="1"/>
        <v>300690.9885330671</v>
      </c>
      <c r="E33" s="41">
        <f t="shared" si="2"/>
        <v>0</v>
      </c>
      <c r="F33" s="40">
        <f t="shared" si="3"/>
        <v>300690.9885330671</v>
      </c>
      <c r="G33" s="40">
        <f t="shared" si="4"/>
        <v>167904.2774623082</v>
      </c>
      <c r="H33" s="40">
        <f t="shared" si="8"/>
        <v>132786.7110707589</v>
      </c>
      <c r="I33" s="40">
        <f t="shared" si="5"/>
        <v>2045207.573717007</v>
      </c>
      <c r="J33" s="40">
        <f>SUM($H$18:$H33)</f>
        <v>3012423.3902460802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2045207.573717007</v>
      </c>
      <c r="D34" s="40">
        <f t="shared" si="1"/>
        <v>300690.9885330671</v>
      </c>
      <c r="E34" s="41">
        <f t="shared" si="2"/>
        <v>0</v>
      </c>
      <c r="F34" s="40">
        <f t="shared" si="3"/>
        <v>300690.9885330671</v>
      </c>
      <c r="G34" s="40">
        <f t="shared" si="4"/>
        <v>177978.5341100467</v>
      </c>
      <c r="H34" s="40">
        <f t="shared" si="8"/>
        <v>122712.45442302042</v>
      </c>
      <c r="I34" s="40">
        <f t="shared" si="5"/>
        <v>1867229.0396069603</v>
      </c>
      <c r="J34" s="40">
        <f>SUM($H$18:$H34)</f>
        <v>3135135.844669101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1867229.0396069603</v>
      </c>
      <c r="D35" s="40">
        <f t="shared" si="1"/>
        <v>300690.9885330671</v>
      </c>
      <c r="E35" s="41">
        <f t="shared" si="2"/>
        <v>0</v>
      </c>
      <c r="F35" s="40">
        <f t="shared" si="3"/>
        <v>300690.9885330671</v>
      </c>
      <c r="G35" s="40">
        <f t="shared" si="4"/>
        <v>188657.2461566495</v>
      </c>
      <c r="H35" s="40">
        <f t="shared" si="8"/>
        <v>112033.7423764176</v>
      </c>
      <c r="I35" s="40">
        <f t="shared" si="5"/>
        <v>1678571.7934503108</v>
      </c>
      <c r="J35" s="40">
        <f>SUM($H$18:$H35)</f>
        <v>3247169.587045518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1678571.7934503108</v>
      </c>
      <c r="D36" s="40">
        <f t="shared" si="1"/>
        <v>300690.9885330671</v>
      </c>
      <c r="E36" s="41">
        <f t="shared" si="2"/>
        <v>0</v>
      </c>
      <c r="F36" s="40">
        <f t="shared" si="3"/>
        <v>300690.9885330671</v>
      </c>
      <c r="G36" s="40">
        <f t="shared" si="4"/>
        <v>199976.68092604846</v>
      </c>
      <c r="H36" s="40">
        <f t="shared" si="8"/>
        <v>100714.30760701865</v>
      </c>
      <c r="I36" s="40">
        <f t="shared" si="5"/>
        <v>1478595.1125242624</v>
      </c>
      <c r="J36" s="40">
        <f>SUM($H$18:$H36)</f>
        <v>3347883.894652537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1478595.1125242624</v>
      </c>
      <c r="D37" s="40">
        <f t="shared" si="1"/>
        <v>300690.9885330671</v>
      </c>
      <c r="E37" s="41">
        <f t="shared" si="2"/>
        <v>0</v>
      </c>
      <c r="F37" s="40">
        <f t="shared" si="3"/>
        <v>300690.9885330671</v>
      </c>
      <c r="G37" s="40">
        <f t="shared" si="4"/>
        <v>211975.28178161138</v>
      </c>
      <c r="H37" s="40">
        <f t="shared" si="8"/>
        <v>88715.70675145574</v>
      </c>
      <c r="I37" s="40">
        <f t="shared" si="5"/>
        <v>1266619.8307426511</v>
      </c>
      <c r="J37" s="40">
        <f>SUM($H$18:$H37)</f>
        <v>3436599.6014039926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1266619.8307426511</v>
      </c>
      <c r="D38" s="40">
        <f t="shared" si="1"/>
        <v>300690.9885330671</v>
      </c>
      <c r="E38" s="41">
        <f t="shared" si="2"/>
        <v>0</v>
      </c>
      <c r="F38" s="40">
        <f t="shared" si="3"/>
        <v>300690.9885330671</v>
      </c>
      <c r="G38" s="40">
        <f t="shared" si="4"/>
        <v>224693.79868850805</v>
      </c>
      <c r="H38" s="40">
        <f t="shared" si="8"/>
        <v>75997.18984455906</v>
      </c>
      <c r="I38" s="40">
        <f t="shared" si="5"/>
        <v>1041926.032054143</v>
      </c>
      <c r="J38" s="40">
        <f>SUM($H$18:$H38)</f>
        <v>3512596.7912485516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1041926.032054143</v>
      </c>
      <c r="D39" s="40">
        <f t="shared" si="1"/>
        <v>300690.9885330671</v>
      </c>
      <c r="E39" s="41">
        <f t="shared" si="2"/>
        <v>0</v>
      </c>
      <c r="F39" s="40">
        <f t="shared" si="3"/>
        <v>300690.9885330671</v>
      </c>
      <c r="G39" s="40">
        <f t="shared" si="4"/>
        <v>238175.42660981853</v>
      </c>
      <c r="H39" s="40">
        <f t="shared" si="8"/>
        <v>62515.56192324858</v>
      </c>
      <c r="I39" s="40">
        <f t="shared" si="5"/>
        <v>803750.6054443244</v>
      </c>
      <c r="J39" s="40">
        <f>SUM($H$18:$H39)</f>
        <v>3575112.3531718003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803750.6054443244</v>
      </c>
      <c r="D40" s="40">
        <f t="shared" si="1"/>
        <v>300690.9885330671</v>
      </c>
      <c r="E40" s="41">
        <f t="shared" si="2"/>
        <v>0</v>
      </c>
      <c r="F40" s="40">
        <f t="shared" si="3"/>
        <v>300690.9885330671</v>
      </c>
      <c r="G40" s="40">
        <f t="shared" si="4"/>
        <v>252465.95220640764</v>
      </c>
      <c r="H40" s="40">
        <f t="shared" si="8"/>
        <v>48225.036326659465</v>
      </c>
      <c r="I40" s="40">
        <f t="shared" si="5"/>
        <v>551284.6532379168</v>
      </c>
      <c r="J40" s="40">
        <f>SUM($H$18:$H40)</f>
        <v>3623337.3894984596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551284.6532379168</v>
      </c>
      <c r="D41" s="40">
        <f t="shared" si="1"/>
        <v>300690.9885330671</v>
      </c>
      <c r="E41" s="41">
        <f t="shared" si="2"/>
        <v>0</v>
      </c>
      <c r="F41" s="40">
        <f t="shared" si="3"/>
        <v>300690.9885330671</v>
      </c>
      <c r="G41" s="40">
        <f t="shared" si="4"/>
        <v>267613.9093387921</v>
      </c>
      <c r="H41" s="40">
        <f t="shared" si="8"/>
        <v>33077.07919427501</v>
      </c>
      <c r="I41" s="40">
        <f t="shared" si="5"/>
        <v>283670.7438991247</v>
      </c>
      <c r="J41" s="40">
        <f>SUM($H$18:$H41)</f>
        <v>3656414.468692735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283670.7438991247</v>
      </c>
      <c r="D42" s="40">
        <f t="shared" si="1"/>
        <v>300690.9885330671</v>
      </c>
      <c r="E42" s="41">
        <f t="shared" si="2"/>
        <v>0</v>
      </c>
      <c r="F42" s="40">
        <f t="shared" si="3"/>
        <v>283670.7438991247</v>
      </c>
      <c r="G42" s="40">
        <f t="shared" si="4"/>
        <v>266650.4992651772</v>
      </c>
      <c r="H42" s="40">
        <f t="shared" si="8"/>
        <v>17020.24463394748</v>
      </c>
      <c r="I42" s="40">
        <f t="shared" si="5"/>
        <v>0</v>
      </c>
      <c r="J42" s="40">
        <f>SUM($H$18:$H42)</f>
        <v>3673434.7133266823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300690.9885330671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3673434.7133266823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300690.9885330671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3673434.7133266823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300690.9885330671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3673434.7133266823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300690.9885330671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3673434.7133266823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300690.9885330671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3673434.7133266823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300690.9885330671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3673434.7133266823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300690.9885330671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3673434.7133266823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300690.9885330671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3673434.7133266823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300690.9885330671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3673434.7133266823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300690.9885330671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3673434.7133266823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300690.9885330671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3673434.7133266823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300690.9885330671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3673434.7133266823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300690.9885330671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3673434.7133266823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300690.9885330671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3673434.7133266823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300690.9885330671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3673434.7133266823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300690.9885330671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3673434.7133266823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300690.9885330671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3673434.7133266823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300690.9885330671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3673434.7133266823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300690.9885330671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3673434.7133266823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300690.9885330671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3673434.7133266823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300690.9885330671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3673434.7133266823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300690.9885330671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3673434.7133266823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300690.9885330671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3673434.7133266823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300690.9885330671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3673434.7133266823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300690.9885330671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3673434.7133266823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300690.9885330671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3673434.7133266823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300690.9885330671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3673434.7133266823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300690.9885330671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3673434.7133266823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300690.9885330671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3673434.7133266823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300690.9885330671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3673434.7133266823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300690.9885330671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3673434.7133266823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300690.9885330671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3673434.7133266823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300690.9885330671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3673434.7133266823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300690.9885330671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3673434.7133266823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300690.9885330671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3673434.7133266823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300690.9885330671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3673434.7133266823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300690.9885330671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3673434.7133266823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300690.9885330671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3673434.7133266823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300690.9885330671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3673434.7133266823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300690.9885330671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3673434.7133266823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300690.9885330671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3673434.7133266823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300690.9885330671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3673434.7133266823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300690.9885330671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3673434.7133266823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300690.9885330671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3673434.7133266823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300690.9885330671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3673434.7133266823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300690.9885330671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3673434.7133266823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300690.9885330671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3673434.7133266823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300690.9885330671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3673434.7133266823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300690.9885330671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3673434.7133266823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300690.9885330671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3673434.7133266823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300690.9885330671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3673434.7133266823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300690.9885330671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3673434.7133266823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300690.9885330671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3673434.7133266823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300690.9885330671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3673434.7133266823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300690.9885330671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3673434.7133266823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300690.9885330671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3673434.7133266823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300690.9885330671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3673434.7133266823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300690.9885330671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3673434.7133266823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300690.9885330671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3673434.7133266823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300690.9885330671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3673434.7133266823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300690.9885330671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3673434.7133266823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300690.9885330671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3673434.7133266823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300690.9885330671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3673434.7133266823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300690.9885330671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3673434.7133266823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300690.9885330671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3673434.7133266823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300690.9885330671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3673434.7133266823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300690.9885330671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3673434.7133266823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300690.9885330671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3673434.7133266823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300690.9885330671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3673434.7133266823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300690.9885330671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3673434.7133266823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300690.9885330671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3673434.7133266823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300690.9885330671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3673434.7133266823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300690.9885330671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3673434.7133266823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300690.9885330671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3673434.7133266823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300690.9885330671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3673434.7133266823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300690.9885330671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3673434.7133266823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300690.9885330671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3673434.7133266823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300690.9885330671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3673434.7133266823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300690.9885330671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3673434.7133266823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300690.9885330671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3673434.7133266823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300690.9885330671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3673434.7133266823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300690.9885330671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3673434.7133266823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300690.9885330671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3673434.7133266823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300690.9885330671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3673434.7133266823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300690.9885330671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3673434.7133266823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300690.9885330671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3673434.7133266823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300690.9885330671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3673434.7133266823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300690.9885330671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3673434.7133266823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300690.9885330671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3673434.7133266823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300690.9885330671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3673434.7133266823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300690.9885330671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3673434.7133266823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300690.9885330671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3673434.7133266823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300690.9885330671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3673434.7133266823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300690.9885330671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3673434.7133266823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300690.9885330671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3673434.7133266823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300690.9885330671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3673434.7133266823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300690.9885330671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3673434.7133266823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300690.9885330671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3673434.7133266823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300690.9885330671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3673434.7133266823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300690.9885330671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3673434.7133266823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300690.9885330671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3673434.7133266823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300690.9885330671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3673434.7133266823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300690.9885330671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3673434.7133266823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300690.9885330671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3673434.7133266823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300690.9885330671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3673434.7133266823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300690.9885330671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3673434.7133266823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300690.9885330671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3673434.7133266823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300690.9885330671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3673434.7133266823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300690.9885330671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3673434.7133266823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300690.9885330671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3673434.7133266823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300690.9885330671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3673434.7133266823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300690.9885330671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3673434.7133266823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300690.9885330671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3673434.7133266823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300690.9885330671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3673434.7133266823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300690.9885330671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3673434.7133266823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300690.9885330671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3673434.7133266823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300690.9885330671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3673434.7133266823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300690.9885330671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3673434.7133266823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300690.9885330671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3673434.7133266823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300690.9885330671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3673434.7133266823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300690.9885330671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3673434.7133266823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300690.9885330671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3673434.7133266823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300690.9885330671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3673434.7133266823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300690.9885330671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3673434.7133266823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300690.9885330671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3673434.7133266823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300690.9885330671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3673434.7133266823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300690.9885330671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3673434.7133266823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300690.9885330671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3673434.7133266823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300690.9885330671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3673434.7133266823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300690.9885330671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3673434.7133266823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300690.9885330671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3673434.7133266823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300690.9885330671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3673434.7133266823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300690.9885330671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3673434.7133266823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300690.9885330671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3673434.7133266823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300690.9885330671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3673434.7133266823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300690.9885330671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3673434.7133266823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300690.9885330671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3673434.7133266823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300690.9885330671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3673434.7133266823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300690.9885330671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3673434.7133266823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300690.9885330671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3673434.7133266823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300690.9885330671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3673434.7133266823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300690.9885330671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3673434.7133266823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300690.9885330671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3673434.7133266823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300690.9885330671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3673434.7133266823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300690.9885330671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3673434.7133266823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300690.9885330671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3673434.7133266823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300690.9885330671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3673434.7133266823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300690.9885330671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3673434.7133266823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300690.9885330671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3673434.7133266823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300690.9885330671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3673434.7133266823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300690.9885330671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3673434.7133266823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300690.9885330671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3673434.7133266823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300690.9885330671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3673434.7133266823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300690.9885330671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3673434.7133266823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300690.9885330671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3673434.7133266823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300690.9885330671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3673434.7133266823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300690.9885330671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3673434.7133266823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300690.9885330671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3673434.7133266823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300690.9885330671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3673434.7133266823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300690.9885330671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3673434.7133266823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300690.9885330671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3673434.7133266823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300690.9885330671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3673434.7133266823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300690.9885330671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3673434.7133266823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300690.9885330671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3673434.7133266823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300690.9885330671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3673434.7133266823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300690.9885330671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3673434.7133266823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300690.9885330671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3673434.7133266823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300690.9885330671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3673434.7133266823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300690.9885330671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3673434.7133266823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300690.9885330671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3673434.7133266823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300690.9885330671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3673434.7133266823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300690.9885330671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3673434.7133266823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300690.9885330671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3673434.7133266823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300690.9885330671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3673434.7133266823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300690.9885330671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3673434.7133266823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300690.9885330671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3673434.7133266823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300690.9885330671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3673434.7133266823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300690.9885330671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3673434.7133266823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300690.9885330671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3673434.7133266823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300690.9885330671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3673434.7133266823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300690.9885330671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3673434.7133266823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300690.9885330671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3673434.7133266823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300690.9885330671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3673434.7133266823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300690.9885330671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3673434.7133266823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300690.9885330671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3673434.7133266823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300690.9885330671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3673434.7133266823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300690.9885330671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3673434.7133266823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300690.9885330671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3673434.7133266823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300690.9885330671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3673434.7133266823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300690.9885330671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3673434.7133266823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300690.9885330671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3673434.7133266823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300690.9885330671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3673434.7133266823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300690.9885330671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3673434.7133266823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300690.9885330671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3673434.7133266823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300690.9885330671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3673434.7133266823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300690.9885330671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3673434.7133266823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300690.9885330671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3673434.7133266823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300690.9885330671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3673434.7133266823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300690.9885330671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3673434.7133266823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300690.9885330671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3673434.7133266823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300690.9885330671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3673434.7133266823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300690.9885330671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3673434.7133266823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300690.9885330671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3673434.7133266823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300690.9885330671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3673434.7133266823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300690.9885330671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3673434.7133266823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300690.9885330671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3673434.7133266823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300690.9885330671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3673434.7133266823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300690.9885330671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3673434.7133266823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300690.9885330671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3673434.7133266823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300690.9885330671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3673434.7133266823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300690.9885330671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3673434.7133266823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300690.9885330671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3673434.7133266823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300690.9885330671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3673434.7133266823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300690.9885330671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3673434.7133266823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300690.9885330671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3673434.7133266823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300690.9885330671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3673434.7133266823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300690.9885330671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3673434.7133266823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300690.9885330671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3673434.7133266823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300690.9885330671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3673434.7133266823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300690.9885330671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3673434.7133266823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300690.9885330671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3673434.7133266823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300690.9885330671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3673434.7133266823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300690.9885330671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3673434.7133266823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300690.9885330671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3673434.7133266823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300690.9885330671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3673434.7133266823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300690.9885330671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3673434.7133266823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300690.9885330671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3673434.7133266823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300690.9885330671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3673434.7133266823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300690.9885330671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3673434.7133266823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300690.9885330671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3673434.7133266823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300690.9885330671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3673434.7133266823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300690.9885330671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3673434.7133266823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300690.9885330671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3673434.7133266823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300690.9885330671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3673434.7133266823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300690.9885330671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3673434.7133266823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300690.9885330671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3673434.7133266823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300690.9885330671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3673434.7133266823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300690.9885330671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3673434.7133266823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300690.9885330671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3673434.7133266823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300690.9885330671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3673434.7133266823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300690.9885330671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3673434.7133266823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300690.9885330671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3673434.7133266823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300690.9885330671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3673434.7133266823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300690.9885330671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3673434.7133266823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300690.9885330671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3673434.7133266823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300690.9885330671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3673434.7133266823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300690.9885330671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3673434.7133266823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300690.9885330671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3673434.7133266823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300690.9885330671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3673434.7133266823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300690.9885330671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3673434.7133266823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300690.9885330671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3673434.7133266823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300690.9885330671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3673434.7133266823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300690.9885330671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3673434.7133266823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300690.9885330671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3673434.7133266823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300690.9885330671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3673434.7133266823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300690.9885330671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3673434.7133266823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300690.9885330671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3673434.7133266823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300690.9885330671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3673434.7133266823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300690.9885330671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3673434.7133266823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300690.9885330671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3673434.7133266823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300690.9885330671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3673434.7133266823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300690.9885330671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3673434.7133266823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300690.9885330671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3673434.7133266823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300690.9885330671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3673434.7133266823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300690.9885330671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3673434.7133266823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300690.9885330671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3673434.7133266823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300690.9885330671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3673434.7133266823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300690.9885330671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3673434.7133266823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300690.9885330671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3673434.7133266823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300690.9885330671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3673434.7133266823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300690.9885330671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3673434.7133266823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300690.9885330671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3673434.7133266823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300690.9885330671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3673434.7133266823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300690.9885330671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3673434.7133266823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300690.9885330671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3673434.7133266823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300690.9885330671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3673434.7133266823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300690.9885330671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3673434.7133266823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300690.9885330671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3673434.7133266823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300690.9885330671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3673434.7133266823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300690.9885330671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3673434.7133266823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300690.9885330671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3673434.7133266823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300690.9885330671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3673434.7133266823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300690.9885330671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3673434.7133266823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300690.9885330671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3673434.7133266823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300690.9885330671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3673434.7133266823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300690.9885330671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3673434.7133266823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300690.9885330671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3673434.7133266823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300690.9885330671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3673434.7133266823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300690.9885330671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3673434.7133266823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300690.9885330671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3673434.7133266823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300690.9885330671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3673434.7133266823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300690.9885330671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3673434.7133266823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300690.9885330671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3673434.7133266823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300690.9885330671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3673434.7133266823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300690.9885330671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3673434.7133266823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300690.9885330671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3673434.7133266823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300690.9885330671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3673434.7133266823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300690.9885330671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3673434.7133266823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300690.9885330671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3673434.7133266823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300690.9885330671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3673434.7133266823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300690.9885330671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3673434.7133266823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300690.9885330671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3673434.7133266823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300690.9885330671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3673434.7133266823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300690.9885330671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3673434.7133266823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300690.9885330671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3673434.7133266823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300690.9885330671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3673434.7133266823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300690.9885330671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3673434.7133266823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300690.9885330671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3673434.7133266823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300690.9885330671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3673434.7133266823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300690.9885330671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3673434.7133266823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300690.9885330671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3673434.7133266823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300690.9885330671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3673434.7133266823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300690.9885330671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3673434.7133266823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300690.9885330671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3673434.7133266823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300690.9885330671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3673434.7133266823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300690.9885330671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3673434.7133266823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300690.9885330671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3673434.7133266823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300690.9885330671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3673434.7133266823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300690.9885330671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3673434.7133266823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300690.9885330671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3673434.7133266823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300690.9885330671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3673434.7133266823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300690.9885330671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3673434.7133266823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300690.9885330671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3673434.7133266823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300690.9885330671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3673434.7133266823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300690.9885330671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3673434.7133266823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300690.9885330671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3673434.7133266823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300690.9885330671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3673434.7133266823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300690.9885330671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3673434.7133266823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300690.9885330671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3673434.7133266823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300690.9885330671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3673434.7133266823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300690.9885330671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3673434.7133266823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300690.9885330671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3673434.7133266823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300690.9885330671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3673434.7133266823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300690.9885330671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3673434.7133266823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300690.9885330671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3673434.7133266823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L43"/>
  <sheetViews>
    <sheetView workbookViewId="0" topLeftCell="A1">
      <selection activeCell="D9" sqref="D9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55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320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2306370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10.76</v>
      </c>
    </row>
    <row r="11" spans="1:2" ht="12.75">
      <c r="A11" t="s">
        <v>43</v>
      </c>
      <c r="B11" s="46">
        <v>17.02</v>
      </c>
    </row>
    <row r="12" spans="1:2" ht="12.75">
      <c r="A12" t="s">
        <v>47</v>
      </c>
      <c r="B12" s="47">
        <v>600000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 aca="true" t="shared" si="0" ref="C16:AK16">B16+1</f>
        <v>-4</v>
      </c>
      <c r="D16" s="3">
        <f t="shared" si="0"/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1513.728</v>
      </c>
      <c r="H17" s="7">
        <f aca="true" t="shared" si="1" ref="H17:AK17">($B5*$B6*8760)/1000</f>
        <v>2522.88</v>
      </c>
      <c r="I17" s="7">
        <f t="shared" si="1"/>
        <v>2522.88</v>
      </c>
      <c r="J17" s="7">
        <f t="shared" si="1"/>
        <v>2522.88</v>
      </c>
      <c r="K17" s="7">
        <f t="shared" si="1"/>
        <v>2522.88</v>
      </c>
      <c r="L17" s="7">
        <f t="shared" si="1"/>
        <v>2522.88</v>
      </c>
      <c r="M17" s="7">
        <f t="shared" si="1"/>
        <v>2522.88</v>
      </c>
      <c r="N17" s="7">
        <f t="shared" si="1"/>
        <v>2522.88</v>
      </c>
      <c r="O17" s="7">
        <f t="shared" si="1"/>
        <v>2522.88</v>
      </c>
      <c r="P17" s="7">
        <f t="shared" si="1"/>
        <v>2522.88</v>
      </c>
      <c r="Q17" s="7">
        <f t="shared" si="1"/>
        <v>2522.88</v>
      </c>
      <c r="R17" s="7">
        <f t="shared" si="1"/>
        <v>2522.88</v>
      </c>
      <c r="S17" s="7">
        <f t="shared" si="1"/>
        <v>2522.88</v>
      </c>
      <c r="T17" s="7">
        <f t="shared" si="1"/>
        <v>2522.88</v>
      </c>
      <c r="U17" s="7">
        <f t="shared" si="1"/>
        <v>2522.88</v>
      </c>
      <c r="V17" s="7">
        <f t="shared" si="1"/>
        <v>2522.88</v>
      </c>
      <c r="W17" s="7">
        <f t="shared" si="1"/>
        <v>2522.88</v>
      </c>
      <c r="X17" s="7">
        <f t="shared" si="1"/>
        <v>2522.88</v>
      </c>
      <c r="Y17" s="7">
        <f t="shared" si="1"/>
        <v>2522.88</v>
      </c>
      <c r="Z17" s="7">
        <f t="shared" si="1"/>
        <v>2522.88</v>
      </c>
      <c r="AA17" s="7">
        <f t="shared" si="1"/>
        <v>2522.88</v>
      </c>
      <c r="AB17" s="7">
        <f t="shared" si="1"/>
        <v>2522.88</v>
      </c>
      <c r="AC17" s="7">
        <f t="shared" si="1"/>
        <v>2522.88</v>
      </c>
      <c r="AD17" s="7">
        <f t="shared" si="1"/>
        <v>2522.88</v>
      </c>
      <c r="AE17" s="7">
        <f t="shared" si="1"/>
        <v>2522.88</v>
      </c>
      <c r="AF17" s="7">
        <f t="shared" si="1"/>
        <v>2522.88</v>
      </c>
      <c r="AG17" s="7">
        <f t="shared" si="1"/>
        <v>2522.88</v>
      </c>
      <c r="AH17" s="7">
        <f t="shared" si="1"/>
        <v>2522.88</v>
      </c>
      <c r="AI17" s="7">
        <f t="shared" si="1"/>
        <v>2522.88</v>
      </c>
      <c r="AJ17" s="7">
        <f t="shared" si="1"/>
        <v>2522.88</v>
      </c>
      <c r="AK17" s="7">
        <f t="shared" si="1"/>
        <v>2522.88</v>
      </c>
      <c r="AL17" s="7">
        <f>SUM(B17:AK17)</f>
        <v>77200.128</v>
      </c>
    </row>
    <row r="19" spans="1:38" ht="12.75">
      <c r="A19" t="s">
        <v>10</v>
      </c>
      <c r="B19" s="47">
        <f>$B7*$B8*0.15</f>
        <v>27676.44</v>
      </c>
      <c r="C19" s="47">
        <f>$B7*$B8*0.35</f>
        <v>64578.36</v>
      </c>
      <c r="D19" s="47">
        <f>$B7*$B8*0.6</f>
        <v>110705.76</v>
      </c>
      <c r="E19" s="47">
        <f>$B7*$B8*0.8</f>
        <v>147607.68000000002</v>
      </c>
      <c r="F19" s="47">
        <f>$B7*$B8*1</f>
        <v>184509.6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535077.84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PBMR_2_amort!F18</f>
        <v>180419.75608324225</v>
      </c>
      <c r="H20" s="47">
        <f aca="true" t="shared" si="3" ref="H20:AE20">G20</f>
        <v>180419.75608324225</v>
      </c>
      <c r="I20" s="47">
        <f t="shared" si="3"/>
        <v>180419.75608324225</v>
      </c>
      <c r="J20" s="47">
        <f t="shared" si="3"/>
        <v>180419.75608324225</v>
      </c>
      <c r="K20" s="47">
        <f t="shared" si="3"/>
        <v>180419.75608324225</v>
      </c>
      <c r="L20" s="47">
        <f t="shared" si="3"/>
        <v>180419.75608324225</v>
      </c>
      <c r="M20" s="47">
        <f t="shared" si="3"/>
        <v>180419.75608324225</v>
      </c>
      <c r="N20" s="47">
        <f t="shared" si="3"/>
        <v>180419.75608324225</v>
      </c>
      <c r="O20" s="47">
        <f t="shared" si="3"/>
        <v>180419.75608324225</v>
      </c>
      <c r="P20" s="47">
        <f t="shared" si="3"/>
        <v>180419.75608324225</v>
      </c>
      <c r="Q20" s="47">
        <f t="shared" si="3"/>
        <v>180419.75608324225</v>
      </c>
      <c r="R20" s="47">
        <f t="shared" si="3"/>
        <v>180419.75608324225</v>
      </c>
      <c r="S20" s="47">
        <f t="shared" si="3"/>
        <v>180419.75608324225</v>
      </c>
      <c r="T20" s="47">
        <f t="shared" si="3"/>
        <v>180419.75608324225</v>
      </c>
      <c r="U20" s="47">
        <f t="shared" si="3"/>
        <v>180419.75608324225</v>
      </c>
      <c r="V20" s="47">
        <f t="shared" si="3"/>
        <v>180419.75608324225</v>
      </c>
      <c r="W20" s="47">
        <f t="shared" si="3"/>
        <v>180419.75608324225</v>
      </c>
      <c r="X20" s="47">
        <f t="shared" si="3"/>
        <v>180419.75608324225</v>
      </c>
      <c r="Y20" s="47">
        <f t="shared" si="3"/>
        <v>180419.75608324225</v>
      </c>
      <c r="Z20" s="47">
        <f t="shared" si="3"/>
        <v>180419.75608324225</v>
      </c>
      <c r="AA20" s="47">
        <f t="shared" si="3"/>
        <v>180419.75608324225</v>
      </c>
      <c r="AB20" s="47">
        <f t="shared" si="3"/>
        <v>180419.75608324225</v>
      </c>
      <c r="AC20" s="47">
        <f t="shared" si="3"/>
        <v>180419.75608324225</v>
      </c>
      <c r="AD20" s="47">
        <f t="shared" si="3"/>
        <v>180419.75608324225</v>
      </c>
      <c r="AE20" s="47">
        <f t="shared" si="3"/>
        <v>180419.75608324225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4510493.902081055</v>
      </c>
    </row>
    <row r="21" spans="1:38" ht="12.75">
      <c r="A21" t="s">
        <v>44</v>
      </c>
      <c r="B21" s="47">
        <f aca="true" t="shared" si="4" ref="B21:AK21">B17*$B$10</f>
        <v>0</v>
      </c>
      <c r="C21" s="47">
        <f t="shared" si="4"/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16287.71328</v>
      </c>
      <c r="H21" s="47">
        <f t="shared" si="4"/>
        <v>27146.1888</v>
      </c>
      <c r="I21" s="47">
        <f t="shared" si="4"/>
        <v>27146.1888</v>
      </c>
      <c r="J21" s="47">
        <f t="shared" si="4"/>
        <v>27146.1888</v>
      </c>
      <c r="K21" s="47">
        <f t="shared" si="4"/>
        <v>27146.1888</v>
      </c>
      <c r="L21" s="47">
        <f t="shared" si="4"/>
        <v>27146.1888</v>
      </c>
      <c r="M21" s="47">
        <f t="shared" si="4"/>
        <v>27146.1888</v>
      </c>
      <c r="N21" s="47">
        <f t="shared" si="4"/>
        <v>27146.1888</v>
      </c>
      <c r="O21" s="47">
        <f t="shared" si="4"/>
        <v>27146.1888</v>
      </c>
      <c r="P21" s="47">
        <f t="shared" si="4"/>
        <v>27146.1888</v>
      </c>
      <c r="Q21" s="47">
        <f t="shared" si="4"/>
        <v>27146.1888</v>
      </c>
      <c r="R21" s="47">
        <f t="shared" si="4"/>
        <v>27146.1888</v>
      </c>
      <c r="S21" s="47">
        <f t="shared" si="4"/>
        <v>27146.1888</v>
      </c>
      <c r="T21" s="47">
        <f t="shared" si="4"/>
        <v>27146.1888</v>
      </c>
      <c r="U21" s="47">
        <f t="shared" si="4"/>
        <v>27146.1888</v>
      </c>
      <c r="V21" s="47">
        <f t="shared" si="4"/>
        <v>27146.1888</v>
      </c>
      <c r="W21" s="47">
        <f t="shared" si="4"/>
        <v>27146.1888</v>
      </c>
      <c r="X21" s="47">
        <f t="shared" si="4"/>
        <v>27146.1888</v>
      </c>
      <c r="Y21" s="47">
        <f t="shared" si="4"/>
        <v>27146.1888</v>
      </c>
      <c r="Z21" s="47">
        <f t="shared" si="4"/>
        <v>27146.1888</v>
      </c>
      <c r="AA21" s="47">
        <f t="shared" si="4"/>
        <v>27146.1888</v>
      </c>
      <c r="AB21" s="47">
        <f t="shared" si="4"/>
        <v>27146.1888</v>
      </c>
      <c r="AC21" s="47">
        <f t="shared" si="4"/>
        <v>27146.1888</v>
      </c>
      <c r="AD21" s="47">
        <f t="shared" si="4"/>
        <v>27146.1888</v>
      </c>
      <c r="AE21" s="47">
        <f t="shared" si="4"/>
        <v>27146.1888</v>
      </c>
      <c r="AF21" s="47">
        <f t="shared" si="4"/>
        <v>27146.1888</v>
      </c>
      <c r="AG21" s="47">
        <f t="shared" si="4"/>
        <v>27146.1888</v>
      </c>
      <c r="AH21" s="47">
        <f t="shared" si="4"/>
        <v>27146.1888</v>
      </c>
      <c r="AI21" s="47">
        <f t="shared" si="4"/>
        <v>27146.1888</v>
      </c>
      <c r="AJ21" s="47">
        <f t="shared" si="4"/>
        <v>27146.1888</v>
      </c>
      <c r="AK21" s="47">
        <f t="shared" si="4"/>
        <v>27146.1888</v>
      </c>
      <c r="AL21" s="47">
        <f t="shared" si="2"/>
        <v>830673.37728</v>
      </c>
    </row>
    <row r="22" spans="1:38" ht="12.75">
      <c r="A22" t="s">
        <v>45</v>
      </c>
      <c r="B22" s="47">
        <f aca="true" t="shared" si="5" ref="B22:AK22">B17*$B$11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25763.650560000002</v>
      </c>
      <c r="H22" s="47">
        <f t="shared" si="5"/>
        <v>42939.4176</v>
      </c>
      <c r="I22" s="47">
        <f t="shared" si="5"/>
        <v>42939.4176</v>
      </c>
      <c r="J22" s="47">
        <f t="shared" si="5"/>
        <v>42939.4176</v>
      </c>
      <c r="K22" s="47">
        <f t="shared" si="5"/>
        <v>42939.4176</v>
      </c>
      <c r="L22" s="47">
        <f t="shared" si="5"/>
        <v>42939.4176</v>
      </c>
      <c r="M22" s="47">
        <f t="shared" si="5"/>
        <v>42939.4176</v>
      </c>
      <c r="N22" s="47">
        <f t="shared" si="5"/>
        <v>42939.4176</v>
      </c>
      <c r="O22" s="47">
        <f t="shared" si="5"/>
        <v>42939.4176</v>
      </c>
      <c r="P22" s="47">
        <f t="shared" si="5"/>
        <v>42939.4176</v>
      </c>
      <c r="Q22" s="47">
        <f t="shared" si="5"/>
        <v>42939.4176</v>
      </c>
      <c r="R22" s="47">
        <f t="shared" si="5"/>
        <v>42939.4176</v>
      </c>
      <c r="S22" s="47">
        <f t="shared" si="5"/>
        <v>42939.4176</v>
      </c>
      <c r="T22" s="47">
        <f t="shared" si="5"/>
        <v>42939.4176</v>
      </c>
      <c r="U22" s="47">
        <f t="shared" si="5"/>
        <v>42939.4176</v>
      </c>
      <c r="V22" s="47">
        <f t="shared" si="5"/>
        <v>42939.4176</v>
      </c>
      <c r="W22" s="47">
        <f t="shared" si="5"/>
        <v>42939.4176</v>
      </c>
      <c r="X22" s="47">
        <f t="shared" si="5"/>
        <v>42939.4176</v>
      </c>
      <c r="Y22" s="47">
        <f t="shared" si="5"/>
        <v>42939.4176</v>
      </c>
      <c r="Z22" s="47">
        <f t="shared" si="5"/>
        <v>42939.4176</v>
      </c>
      <c r="AA22" s="47">
        <f t="shared" si="5"/>
        <v>42939.4176</v>
      </c>
      <c r="AB22" s="47">
        <f t="shared" si="5"/>
        <v>42939.4176</v>
      </c>
      <c r="AC22" s="47">
        <f t="shared" si="5"/>
        <v>42939.4176</v>
      </c>
      <c r="AD22" s="47">
        <f t="shared" si="5"/>
        <v>42939.4176</v>
      </c>
      <c r="AE22" s="47">
        <f t="shared" si="5"/>
        <v>42939.4176</v>
      </c>
      <c r="AF22" s="47">
        <f t="shared" si="5"/>
        <v>42939.4176</v>
      </c>
      <c r="AG22" s="47">
        <f t="shared" si="5"/>
        <v>42939.4176</v>
      </c>
      <c r="AH22" s="47">
        <f t="shared" si="5"/>
        <v>42939.4176</v>
      </c>
      <c r="AI22" s="47">
        <f t="shared" si="5"/>
        <v>42939.4176</v>
      </c>
      <c r="AJ22" s="47">
        <f t="shared" si="5"/>
        <v>42939.4176</v>
      </c>
      <c r="AK22" s="47">
        <f t="shared" si="5"/>
        <v>42939.4176</v>
      </c>
      <c r="AL22" s="47">
        <f t="shared" si="2"/>
        <v>1313946.1785600006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6193.548387096774</v>
      </c>
      <c r="H23" s="47">
        <f aca="true" t="shared" si="6" ref="H23:AK23">G23</f>
        <v>6193.548387096774</v>
      </c>
      <c r="I23" s="47">
        <f t="shared" si="6"/>
        <v>6193.548387096774</v>
      </c>
      <c r="J23" s="47">
        <f t="shared" si="6"/>
        <v>6193.548387096774</v>
      </c>
      <c r="K23" s="47">
        <f t="shared" si="6"/>
        <v>6193.548387096774</v>
      </c>
      <c r="L23" s="47">
        <f t="shared" si="6"/>
        <v>6193.548387096774</v>
      </c>
      <c r="M23" s="47">
        <f t="shared" si="6"/>
        <v>6193.548387096774</v>
      </c>
      <c r="N23" s="47">
        <f t="shared" si="6"/>
        <v>6193.548387096774</v>
      </c>
      <c r="O23" s="47">
        <f t="shared" si="6"/>
        <v>6193.548387096774</v>
      </c>
      <c r="P23" s="47">
        <f t="shared" si="6"/>
        <v>6193.548387096774</v>
      </c>
      <c r="Q23" s="47">
        <f t="shared" si="6"/>
        <v>6193.548387096774</v>
      </c>
      <c r="R23" s="47">
        <f t="shared" si="6"/>
        <v>6193.548387096774</v>
      </c>
      <c r="S23" s="47">
        <f t="shared" si="6"/>
        <v>6193.548387096774</v>
      </c>
      <c r="T23" s="47">
        <f t="shared" si="6"/>
        <v>6193.548387096774</v>
      </c>
      <c r="U23" s="47">
        <f t="shared" si="6"/>
        <v>6193.548387096774</v>
      </c>
      <c r="V23" s="47">
        <f t="shared" si="6"/>
        <v>6193.548387096774</v>
      </c>
      <c r="W23" s="47">
        <f t="shared" si="6"/>
        <v>6193.548387096774</v>
      </c>
      <c r="X23" s="47">
        <f t="shared" si="6"/>
        <v>6193.548387096774</v>
      </c>
      <c r="Y23" s="47">
        <f t="shared" si="6"/>
        <v>6193.548387096774</v>
      </c>
      <c r="Z23" s="47">
        <f t="shared" si="6"/>
        <v>6193.548387096774</v>
      </c>
      <c r="AA23" s="47">
        <f t="shared" si="6"/>
        <v>6193.548387096774</v>
      </c>
      <c r="AB23" s="47">
        <f t="shared" si="6"/>
        <v>6193.548387096774</v>
      </c>
      <c r="AC23" s="47">
        <f t="shared" si="6"/>
        <v>6193.548387096774</v>
      </c>
      <c r="AD23" s="47">
        <f t="shared" si="6"/>
        <v>6193.548387096774</v>
      </c>
      <c r="AE23" s="47">
        <f t="shared" si="6"/>
        <v>6193.548387096774</v>
      </c>
      <c r="AF23" s="47">
        <f t="shared" si="6"/>
        <v>6193.548387096774</v>
      </c>
      <c r="AG23" s="47">
        <f t="shared" si="6"/>
        <v>6193.548387096774</v>
      </c>
      <c r="AH23" s="47">
        <f t="shared" si="6"/>
        <v>6193.548387096774</v>
      </c>
      <c r="AI23" s="47">
        <f t="shared" si="6"/>
        <v>6193.548387096774</v>
      </c>
      <c r="AJ23" s="47">
        <f t="shared" si="6"/>
        <v>6193.548387096774</v>
      </c>
      <c r="AK23" s="47">
        <f t="shared" si="6"/>
        <v>6193.548387096774</v>
      </c>
      <c r="AL23" s="47">
        <f t="shared" si="2"/>
        <v>192000.00000000012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103.2258064516129</v>
      </c>
      <c r="H24" s="47">
        <f aca="true" t="shared" si="7" ref="H24:AK24">G24</f>
        <v>103.2258064516129</v>
      </c>
      <c r="I24" s="47">
        <f t="shared" si="7"/>
        <v>103.2258064516129</v>
      </c>
      <c r="J24" s="47">
        <f t="shared" si="7"/>
        <v>103.2258064516129</v>
      </c>
      <c r="K24" s="47">
        <f t="shared" si="7"/>
        <v>103.2258064516129</v>
      </c>
      <c r="L24" s="47">
        <f t="shared" si="7"/>
        <v>103.2258064516129</v>
      </c>
      <c r="M24" s="47">
        <f t="shared" si="7"/>
        <v>103.2258064516129</v>
      </c>
      <c r="N24" s="47">
        <f t="shared" si="7"/>
        <v>103.2258064516129</v>
      </c>
      <c r="O24" s="47">
        <f t="shared" si="7"/>
        <v>103.2258064516129</v>
      </c>
      <c r="P24" s="47">
        <f t="shared" si="7"/>
        <v>103.2258064516129</v>
      </c>
      <c r="Q24" s="47">
        <f t="shared" si="7"/>
        <v>103.2258064516129</v>
      </c>
      <c r="R24" s="47">
        <f t="shared" si="7"/>
        <v>103.2258064516129</v>
      </c>
      <c r="S24" s="47">
        <f t="shared" si="7"/>
        <v>103.2258064516129</v>
      </c>
      <c r="T24" s="47">
        <f t="shared" si="7"/>
        <v>103.2258064516129</v>
      </c>
      <c r="U24" s="47">
        <f t="shared" si="7"/>
        <v>103.2258064516129</v>
      </c>
      <c r="V24" s="47">
        <f t="shared" si="7"/>
        <v>103.2258064516129</v>
      </c>
      <c r="W24" s="47">
        <f t="shared" si="7"/>
        <v>103.2258064516129</v>
      </c>
      <c r="X24" s="47">
        <f t="shared" si="7"/>
        <v>103.2258064516129</v>
      </c>
      <c r="Y24" s="47">
        <f t="shared" si="7"/>
        <v>103.2258064516129</v>
      </c>
      <c r="Z24" s="47">
        <f t="shared" si="7"/>
        <v>103.2258064516129</v>
      </c>
      <c r="AA24" s="47">
        <f t="shared" si="7"/>
        <v>103.2258064516129</v>
      </c>
      <c r="AB24" s="47">
        <f t="shared" si="7"/>
        <v>103.2258064516129</v>
      </c>
      <c r="AC24" s="47">
        <f t="shared" si="7"/>
        <v>103.2258064516129</v>
      </c>
      <c r="AD24" s="47">
        <f t="shared" si="7"/>
        <v>103.2258064516129</v>
      </c>
      <c r="AE24" s="47">
        <f t="shared" si="7"/>
        <v>103.2258064516129</v>
      </c>
      <c r="AF24" s="47">
        <f t="shared" si="7"/>
        <v>103.2258064516129</v>
      </c>
      <c r="AG24" s="47">
        <f t="shared" si="7"/>
        <v>103.2258064516129</v>
      </c>
      <c r="AH24" s="47">
        <f t="shared" si="7"/>
        <v>103.2258064516129</v>
      </c>
      <c r="AI24" s="47">
        <f t="shared" si="7"/>
        <v>103.2258064516129</v>
      </c>
      <c r="AJ24" s="47">
        <f t="shared" si="7"/>
        <v>103.2258064516129</v>
      </c>
      <c r="AK24" s="47">
        <f t="shared" si="7"/>
        <v>103.2258064516129</v>
      </c>
      <c r="AL24" s="47">
        <f t="shared" si="2"/>
        <v>3199.9999999999977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 aca="true" t="shared" si="8" ref="B26:AK26">SUM(B19:B24)</f>
        <v>27676.44</v>
      </c>
      <c r="C26" s="48">
        <f t="shared" si="8"/>
        <v>64578.36</v>
      </c>
      <c r="D26" s="48">
        <f t="shared" si="8"/>
        <v>110705.76</v>
      </c>
      <c r="E26" s="48">
        <f t="shared" si="8"/>
        <v>147607.68000000002</v>
      </c>
      <c r="F26" s="48">
        <f t="shared" si="8"/>
        <v>184509.6</v>
      </c>
      <c r="G26" s="48">
        <f t="shared" si="8"/>
        <v>228767.89411679065</v>
      </c>
      <c r="H26" s="48">
        <f t="shared" si="8"/>
        <v>256802.13667679063</v>
      </c>
      <c r="I26" s="48">
        <f t="shared" si="8"/>
        <v>256802.13667679063</v>
      </c>
      <c r="J26" s="48">
        <f t="shared" si="8"/>
        <v>256802.13667679063</v>
      </c>
      <c r="K26" s="48">
        <f t="shared" si="8"/>
        <v>256802.13667679063</v>
      </c>
      <c r="L26" s="48">
        <f t="shared" si="8"/>
        <v>256802.13667679063</v>
      </c>
      <c r="M26" s="48">
        <f t="shared" si="8"/>
        <v>256802.13667679063</v>
      </c>
      <c r="N26" s="48">
        <f t="shared" si="8"/>
        <v>256802.13667679063</v>
      </c>
      <c r="O26" s="48">
        <f t="shared" si="8"/>
        <v>256802.13667679063</v>
      </c>
      <c r="P26" s="48">
        <f t="shared" si="8"/>
        <v>256802.13667679063</v>
      </c>
      <c r="Q26" s="48">
        <f t="shared" si="8"/>
        <v>256802.13667679063</v>
      </c>
      <c r="R26" s="48">
        <f t="shared" si="8"/>
        <v>256802.13667679063</v>
      </c>
      <c r="S26" s="48">
        <f t="shared" si="8"/>
        <v>256802.13667679063</v>
      </c>
      <c r="T26" s="48">
        <f t="shared" si="8"/>
        <v>256802.13667679063</v>
      </c>
      <c r="U26" s="48">
        <f t="shared" si="8"/>
        <v>256802.13667679063</v>
      </c>
      <c r="V26" s="48">
        <f t="shared" si="8"/>
        <v>256802.13667679063</v>
      </c>
      <c r="W26" s="48">
        <f t="shared" si="8"/>
        <v>256802.13667679063</v>
      </c>
      <c r="X26" s="48">
        <f t="shared" si="8"/>
        <v>256802.13667679063</v>
      </c>
      <c r="Y26" s="48">
        <f t="shared" si="8"/>
        <v>256802.13667679063</v>
      </c>
      <c r="Z26" s="48">
        <f t="shared" si="8"/>
        <v>256802.13667679063</v>
      </c>
      <c r="AA26" s="48">
        <f t="shared" si="8"/>
        <v>256802.13667679063</v>
      </c>
      <c r="AB26" s="48">
        <f t="shared" si="8"/>
        <v>256802.13667679063</v>
      </c>
      <c r="AC26" s="48">
        <f t="shared" si="8"/>
        <v>256802.13667679063</v>
      </c>
      <c r="AD26" s="48">
        <f t="shared" si="8"/>
        <v>256802.13667679063</v>
      </c>
      <c r="AE26" s="48">
        <f t="shared" si="8"/>
        <v>256802.13667679063</v>
      </c>
      <c r="AF26" s="48">
        <f t="shared" si="8"/>
        <v>76382.38059354838</v>
      </c>
      <c r="AG26" s="48">
        <f t="shared" si="8"/>
        <v>76382.38059354838</v>
      </c>
      <c r="AH26" s="48">
        <f t="shared" si="8"/>
        <v>76382.38059354838</v>
      </c>
      <c r="AI26" s="48">
        <f t="shared" si="8"/>
        <v>76382.38059354838</v>
      </c>
      <c r="AJ26" s="48">
        <f t="shared" si="8"/>
        <v>76382.38059354838</v>
      </c>
      <c r="AK26" s="48">
        <f t="shared" si="8"/>
        <v>76382.38059354838</v>
      </c>
      <c r="AL26" s="48"/>
    </row>
    <row r="28" spans="1:2" s="4" customFormat="1" ht="15.75">
      <c r="A28" s="4" t="s">
        <v>48</v>
      </c>
      <c r="B28" s="49">
        <f>NPV(0.05,B26:AK26)/NPV(0.05,B17:AK17)</f>
        <v>111.44734430748399</v>
      </c>
    </row>
    <row r="29" ht="12.75">
      <c r="A29" t="s">
        <v>49</v>
      </c>
    </row>
    <row r="43" ht="12.75">
      <c r="AM43" s="7">
        <f>($B$7+AL41)/25</f>
        <v>92254.8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8" width="15.7109375" style="45" customWidth="1"/>
    <col min="9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PBMR_2!B7</f>
        <v>2306370</v>
      </c>
      <c r="E5" s="8"/>
      <c r="F5" s="14"/>
      <c r="G5" s="15" t="s">
        <v>21</v>
      </c>
      <c r="H5" s="17">
        <f>IF(Values_Entered,-PMT(Interest_Rate/Num_Pmt_Per_Year,Loan_Years*Num_Pmt_Per_Year,Loan_Amount),"")</f>
        <v>180419.75608324225</v>
      </c>
      <c r="I5" s="18"/>
      <c r="J5" s="8"/>
    </row>
    <row r="6" spans="1:10" ht="14.25">
      <c r="A6" s="8"/>
      <c r="B6" s="14"/>
      <c r="C6" s="15" t="s">
        <v>22</v>
      </c>
      <c r="D6" s="19">
        <f>PBMR_2!B9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2204123.902081061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2306370</v>
      </c>
      <c r="D18" s="39">
        <f aca="true" t="shared" si="1" ref="D18:D81">IF(Pay_Num&lt;&gt;"",Scheduled_Monthly_Payment,"")</f>
        <v>180419.75608324225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180419.75608324225</v>
      </c>
      <c r="G18" s="39">
        <f aca="true" t="shared" si="4" ref="G18:G81">IF(Pay_Num&lt;&gt;"",Total_Pay-Int,"")</f>
        <v>42037.55608324226</v>
      </c>
      <c r="H18" s="39">
        <f>IF(Pay_Num&lt;&gt;"",Beg_Bal*(Interest_Rate/Num_Pmt_Per_Year),"")</f>
        <v>138382.19999999998</v>
      </c>
      <c r="I18" s="39">
        <f aca="true" t="shared" si="5" ref="I18:I81">IF(AND(Pay_Num&lt;&gt;"",Sched_Pay+Extra_Pay&lt;Beg_Bal),Beg_Bal-Princ,IF(Pay_Num&lt;&gt;"",0,""))</f>
        <v>2264332.4439167576</v>
      </c>
      <c r="J18" s="39">
        <f>SUM($H$18:$H18)</f>
        <v>138382.19999999998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2264332.4439167576</v>
      </c>
      <c r="D19" s="40">
        <f t="shared" si="1"/>
        <v>180419.75608324225</v>
      </c>
      <c r="E19" s="41">
        <f t="shared" si="2"/>
        <v>0</v>
      </c>
      <c r="F19" s="40">
        <f t="shared" si="3"/>
        <v>180419.75608324225</v>
      </c>
      <c r="G19" s="40">
        <f t="shared" si="4"/>
        <v>44559.8094482368</v>
      </c>
      <c r="H19" s="40">
        <f aca="true" t="shared" si="8" ref="H19:H82">IF(Pay_Num&lt;&gt;"",Beg_Bal*Interest_Rate/Num_Pmt_Per_Year,"")</f>
        <v>135859.94663500544</v>
      </c>
      <c r="I19" s="40">
        <f t="shared" si="5"/>
        <v>2219772.634468521</v>
      </c>
      <c r="J19" s="40">
        <f>SUM($H$18:$H19)</f>
        <v>274242.1466350054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2219772.634468521</v>
      </c>
      <c r="D20" s="40">
        <f t="shared" si="1"/>
        <v>180419.75608324225</v>
      </c>
      <c r="E20" s="41">
        <f t="shared" si="2"/>
        <v>0</v>
      </c>
      <c r="F20" s="40">
        <f t="shared" si="3"/>
        <v>180419.75608324225</v>
      </c>
      <c r="G20" s="40">
        <f t="shared" si="4"/>
        <v>47233.39801513098</v>
      </c>
      <c r="H20" s="40">
        <f t="shared" si="8"/>
        <v>133186.35806811127</v>
      </c>
      <c r="I20" s="40">
        <f t="shared" si="5"/>
        <v>2172539.23645339</v>
      </c>
      <c r="J20" s="40">
        <f>SUM($H$18:$H20)</f>
        <v>407428.5047031167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2172539.23645339</v>
      </c>
      <c r="D21" s="40">
        <f t="shared" si="1"/>
        <v>180419.75608324225</v>
      </c>
      <c r="E21" s="41">
        <f t="shared" si="2"/>
        <v>0</v>
      </c>
      <c r="F21" s="40">
        <f t="shared" si="3"/>
        <v>180419.75608324225</v>
      </c>
      <c r="G21" s="40">
        <f t="shared" si="4"/>
        <v>50067.401896038835</v>
      </c>
      <c r="H21" s="40">
        <f t="shared" si="8"/>
        <v>130352.35418720341</v>
      </c>
      <c r="I21" s="40">
        <f t="shared" si="5"/>
        <v>2122471.834557351</v>
      </c>
      <c r="J21" s="40">
        <f>SUM($H$18:$H21)</f>
        <v>537780.8588903202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2122471.834557351</v>
      </c>
      <c r="D22" s="40">
        <f t="shared" si="1"/>
        <v>180419.75608324225</v>
      </c>
      <c r="E22" s="41">
        <f t="shared" si="2"/>
        <v>0</v>
      </c>
      <c r="F22" s="40">
        <f t="shared" si="3"/>
        <v>180419.75608324225</v>
      </c>
      <c r="G22" s="40">
        <f t="shared" si="4"/>
        <v>53071.44600980118</v>
      </c>
      <c r="H22" s="40">
        <f t="shared" si="8"/>
        <v>127348.31007344107</v>
      </c>
      <c r="I22" s="40">
        <f t="shared" si="5"/>
        <v>2069400.38854755</v>
      </c>
      <c r="J22" s="40">
        <f>SUM($H$18:$H22)</f>
        <v>665129.1689637613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2069400.38854755</v>
      </c>
      <c r="D23" s="40">
        <f t="shared" si="1"/>
        <v>180419.75608324225</v>
      </c>
      <c r="E23" s="41">
        <f t="shared" si="2"/>
        <v>0</v>
      </c>
      <c r="F23" s="40">
        <f t="shared" si="3"/>
        <v>180419.75608324225</v>
      </c>
      <c r="G23" s="40">
        <f t="shared" si="4"/>
        <v>56255.73277038925</v>
      </c>
      <c r="H23" s="40">
        <f t="shared" si="8"/>
        <v>124164.023312853</v>
      </c>
      <c r="I23" s="40">
        <f t="shared" si="5"/>
        <v>2013144.6557771608</v>
      </c>
      <c r="J23" s="40">
        <f>SUM($H$18:$H23)</f>
        <v>789293.1922766143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2013144.6557771608</v>
      </c>
      <c r="D24" s="40">
        <f t="shared" si="1"/>
        <v>180419.75608324225</v>
      </c>
      <c r="E24" s="41">
        <f t="shared" si="2"/>
        <v>0</v>
      </c>
      <c r="F24" s="40">
        <f t="shared" si="3"/>
        <v>180419.75608324225</v>
      </c>
      <c r="G24" s="40">
        <f t="shared" si="4"/>
        <v>59631.07673661261</v>
      </c>
      <c r="H24" s="40">
        <f t="shared" si="8"/>
        <v>120788.67934662964</v>
      </c>
      <c r="I24" s="40">
        <f t="shared" si="5"/>
        <v>1953513.579040548</v>
      </c>
      <c r="J24" s="40">
        <f>SUM($H$18:$H24)</f>
        <v>910081.8716232439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1953513.579040548</v>
      </c>
      <c r="D25" s="40">
        <f t="shared" si="1"/>
        <v>180419.75608324225</v>
      </c>
      <c r="E25" s="41">
        <f t="shared" si="2"/>
        <v>0</v>
      </c>
      <c r="F25" s="40">
        <f t="shared" si="3"/>
        <v>180419.75608324225</v>
      </c>
      <c r="G25" s="40">
        <f t="shared" si="4"/>
        <v>63208.94134080937</v>
      </c>
      <c r="H25" s="40">
        <f t="shared" si="8"/>
        <v>117210.81474243288</v>
      </c>
      <c r="I25" s="40">
        <f t="shared" si="5"/>
        <v>1890304.6376997386</v>
      </c>
      <c r="J25" s="40">
        <f>SUM($H$18:$H25)</f>
        <v>1027292.6863656768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1890304.6376997386</v>
      </c>
      <c r="D26" s="40">
        <f t="shared" si="1"/>
        <v>180419.75608324225</v>
      </c>
      <c r="E26" s="41">
        <f t="shared" si="2"/>
        <v>0</v>
      </c>
      <c r="F26" s="40">
        <f t="shared" si="3"/>
        <v>180419.75608324225</v>
      </c>
      <c r="G26" s="40">
        <f t="shared" si="4"/>
        <v>67001.47782125794</v>
      </c>
      <c r="H26" s="40">
        <f t="shared" si="8"/>
        <v>113418.2782619843</v>
      </c>
      <c r="I26" s="40">
        <f t="shared" si="5"/>
        <v>1823303.1598784807</v>
      </c>
      <c r="J26" s="40">
        <f>SUM($H$18:$H26)</f>
        <v>1140710.964627661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1823303.1598784807</v>
      </c>
      <c r="D27" s="40">
        <f t="shared" si="1"/>
        <v>180419.75608324225</v>
      </c>
      <c r="E27" s="41">
        <f t="shared" si="2"/>
        <v>0</v>
      </c>
      <c r="F27" s="40">
        <f t="shared" si="3"/>
        <v>180419.75608324225</v>
      </c>
      <c r="G27" s="40">
        <f t="shared" si="4"/>
        <v>71021.56649053341</v>
      </c>
      <c r="H27" s="40">
        <f t="shared" si="8"/>
        <v>109398.18959270883</v>
      </c>
      <c r="I27" s="40">
        <f t="shared" si="5"/>
        <v>1752281.5933879474</v>
      </c>
      <c r="J27" s="40">
        <f>SUM($H$18:$H27)</f>
        <v>1250109.1542203699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1752281.5933879474</v>
      </c>
      <c r="D28" s="40">
        <f t="shared" si="1"/>
        <v>180419.75608324225</v>
      </c>
      <c r="E28" s="41">
        <f t="shared" si="2"/>
        <v>0</v>
      </c>
      <c r="F28" s="40">
        <f t="shared" si="3"/>
        <v>180419.75608324225</v>
      </c>
      <c r="G28" s="40">
        <f t="shared" si="4"/>
        <v>75282.8604799654</v>
      </c>
      <c r="H28" s="40">
        <f t="shared" si="8"/>
        <v>105136.89560327685</v>
      </c>
      <c r="I28" s="40">
        <f t="shared" si="5"/>
        <v>1676998.732907982</v>
      </c>
      <c r="J28" s="40">
        <f>SUM($H$18:$H28)</f>
        <v>1355246.0498236467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1676998.732907982</v>
      </c>
      <c r="D29" s="40">
        <f t="shared" si="1"/>
        <v>180419.75608324225</v>
      </c>
      <c r="E29" s="41">
        <f t="shared" si="2"/>
        <v>0</v>
      </c>
      <c r="F29" s="40">
        <f t="shared" si="3"/>
        <v>180419.75608324225</v>
      </c>
      <c r="G29" s="40">
        <f t="shared" si="4"/>
        <v>79799.83210876332</v>
      </c>
      <c r="H29" s="40">
        <f t="shared" si="8"/>
        <v>100619.92397447892</v>
      </c>
      <c r="I29" s="40">
        <f t="shared" si="5"/>
        <v>1597198.9007992188</v>
      </c>
      <c r="J29" s="40">
        <f>SUM($H$18:$H29)</f>
        <v>1455865.9737981255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1597198.9007992188</v>
      </c>
      <c r="D30" s="40">
        <f t="shared" si="1"/>
        <v>180419.75608324225</v>
      </c>
      <c r="E30" s="41">
        <f t="shared" si="2"/>
        <v>0</v>
      </c>
      <c r="F30" s="40">
        <f t="shared" si="3"/>
        <v>180419.75608324225</v>
      </c>
      <c r="G30" s="40">
        <f t="shared" si="4"/>
        <v>84587.82203528912</v>
      </c>
      <c r="H30" s="40">
        <f t="shared" si="8"/>
        <v>95831.93404795312</v>
      </c>
      <c r="I30" s="40">
        <f t="shared" si="5"/>
        <v>1512611.0787639297</v>
      </c>
      <c r="J30" s="40">
        <f>SUM($H$18:$H30)</f>
        <v>1551697.9078460787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1512611.0787639297</v>
      </c>
      <c r="D31" s="40">
        <f t="shared" si="1"/>
        <v>180419.75608324225</v>
      </c>
      <c r="E31" s="41">
        <f t="shared" si="2"/>
        <v>0</v>
      </c>
      <c r="F31" s="40">
        <f t="shared" si="3"/>
        <v>180419.75608324225</v>
      </c>
      <c r="G31" s="40">
        <f t="shared" si="4"/>
        <v>89663.09135740648</v>
      </c>
      <c r="H31" s="40">
        <f t="shared" si="8"/>
        <v>90756.66472583577</v>
      </c>
      <c r="I31" s="40">
        <f t="shared" si="5"/>
        <v>1422947.9874065232</v>
      </c>
      <c r="J31" s="40">
        <f>SUM($H$18:$H31)</f>
        <v>1642454.5725719144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1422947.9874065232</v>
      </c>
      <c r="D32" s="40">
        <f t="shared" si="1"/>
        <v>180419.75608324225</v>
      </c>
      <c r="E32" s="41">
        <f t="shared" si="2"/>
        <v>0</v>
      </c>
      <c r="F32" s="40">
        <f t="shared" si="3"/>
        <v>180419.75608324225</v>
      </c>
      <c r="G32" s="40">
        <f t="shared" si="4"/>
        <v>95042.87683885086</v>
      </c>
      <c r="H32" s="40">
        <f t="shared" si="8"/>
        <v>85376.87924439138</v>
      </c>
      <c r="I32" s="40">
        <f t="shared" si="5"/>
        <v>1327905.1105676724</v>
      </c>
      <c r="J32" s="40">
        <f>SUM($H$18:$H32)</f>
        <v>1727831.4518163058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1327905.1105676724</v>
      </c>
      <c r="D33" s="40">
        <f t="shared" si="1"/>
        <v>180419.75608324225</v>
      </c>
      <c r="E33" s="41">
        <f t="shared" si="2"/>
        <v>0</v>
      </c>
      <c r="F33" s="40">
        <f t="shared" si="3"/>
        <v>180419.75608324225</v>
      </c>
      <c r="G33" s="40">
        <f t="shared" si="4"/>
        <v>100745.4494491819</v>
      </c>
      <c r="H33" s="40">
        <f t="shared" si="8"/>
        <v>79674.30663406034</v>
      </c>
      <c r="I33" s="40">
        <f t="shared" si="5"/>
        <v>1227159.6611184906</v>
      </c>
      <c r="J33" s="40">
        <f>SUM($H$18:$H33)</f>
        <v>1807505.758450366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1227159.6611184906</v>
      </c>
      <c r="D34" s="40">
        <f t="shared" si="1"/>
        <v>180419.75608324225</v>
      </c>
      <c r="E34" s="41">
        <f t="shared" si="2"/>
        <v>0</v>
      </c>
      <c r="F34" s="40">
        <f t="shared" si="3"/>
        <v>180419.75608324225</v>
      </c>
      <c r="G34" s="40">
        <f t="shared" si="4"/>
        <v>106790.17641613282</v>
      </c>
      <c r="H34" s="40">
        <f t="shared" si="8"/>
        <v>73629.57966710943</v>
      </c>
      <c r="I34" s="40">
        <f t="shared" si="5"/>
        <v>1120369.4847023578</v>
      </c>
      <c r="J34" s="40">
        <f>SUM($H$18:$H34)</f>
        <v>1881135.3381174756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1120369.4847023578</v>
      </c>
      <c r="D35" s="40">
        <f t="shared" si="1"/>
        <v>180419.75608324225</v>
      </c>
      <c r="E35" s="41">
        <f t="shared" si="2"/>
        <v>0</v>
      </c>
      <c r="F35" s="40">
        <f t="shared" si="3"/>
        <v>180419.75608324225</v>
      </c>
      <c r="G35" s="40">
        <f t="shared" si="4"/>
        <v>113197.58700110078</v>
      </c>
      <c r="H35" s="40">
        <f t="shared" si="8"/>
        <v>67222.16908214147</v>
      </c>
      <c r="I35" s="40">
        <f t="shared" si="5"/>
        <v>1007171.897701257</v>
      </c>
      <c r="J35" s="40">
        <f>SUM($H$18:$H35)</f>
        <v>1948357.507199617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1007171.897701257</v>
      </c>
      <c r="D36" s="40">
        <f t="shared" si="1"/>
        <v>180419.75608324225</v>
      </c>
      <c r="E36" s="41">
        <f t="shared" si="2"/>
        <v>0</v>
      </c>
      <c r="F36" s="40">
        <f t="shared" si="3"/>
        <v>180419.75608324225</v>
      </c>
      <c r="G36" s="40">
        <f t="shared" si="4"/>
        <v>119989.44222116683</v>
      </c>
      <c r="H36" s="40">
        <f t="shared" si="8"/>
        <v>60430.31386207542</v>
      </c>
      <c r="I36" s="40">
        <f t="shared" si="5"/>
        <v>887182.4554800902</v>
      </c>
      <c r="J36" s="40">
        <f>SUM($H$18:$H36)</f>
        <v>2008787.8210616924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887182.4554800902</v>
      </c>
      <c r="D37" s="40">
        <f t="shared" si="1"/>
        <v>180419.75608324225</v>
      </c>
      <c r="E37" s="41">
        <f t="shared" si="2"/>
        <v>0</v>
      </c>
      <c r="F37" s="40">
        <f t="shared" si="3"/>
        <v>180419.75608324225</v>
      </c>
      <c r="G37" s="40">
        <f t="shared" si="4"/>
        <v>127188.80875443683</v>
      </c>
      <c r="H37" s="40">
        <f t="shared" si="8"/>
        <v>53230.947328805414</v>
      </c>
      <c r="I37" s="40">
        <f t="shared" si="5"/>
        <v>759993.6467256534</v>
      </c>
      <c r="J37" s="40">
        <f>SUM($H$18:$H37)</f>
        <v>2062018.768390498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759993.6467256534</v>
      </c>
      <c r="D38" s="40">
        <f t="shared" si="1"/>
        <v>180419.75608324225</v>
      </c>
      <c r="E38" s="41">
        <f t="shared" si="2"/>
        <v>0</v>
      </c>
      <c r="F38" s="40">
        <f t="shared" si="3"/>
        <v>180419.75608324225</v>
      </c>
      <c r="G38" s="40">
        <f t="shared" si="4"/>
        <v>134820.13727970305</v>
      </c>
      <c r="H38" s="40">
        <f t="shared" si="8"/>
        <v>45599.618803539204</v>
      </c>
      <c r="I38" s="40">
        <f t="shared" si="5"/>
        <v>625173.5094459504</v>
      </c>
      <c r="J38" s="40">
        <f>SUM($H$18:$H38)</f>
        <v>2107618.387194037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625173.5094459504</v>
      </c>
      <c r="D39" s="40">
        <f t="shared" si="1"/>
        <v>180419.75608324225</v>
      </c>
      <c r="E39" s="41">
        <f t="shared" si="2"/>
        <v>0</v>
      </c>
      <c r="F39" s="40">
        <f t="shared" si="3"/>
        <v>180419.75608324225</v>
      </c>
      <c r="G39" s="40">
        <f t="shared" si="4"/>
        <v>142909.34551648522</v>
      </c>
      <c r="H39" s="40">
        <f t="shared" si="8"/>
        <v>37510.41056675702</v>
      </c>
      <c r="I39" s="40">
        <f t="shared" si="5"/>
        <v>482264.16392946517</v>
      </c>
      <c r="J39" s="40">
        <f>SUM($H$18:$H39)</f>
        <v>2145128.797760794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482264.16392946517</v>
      </c>
      <c r="D40" s="40">
        <f t="shared" si="1"/>
        <v>180419.75608324225</v>
      </c>
      <c r="E40" s="41">
        <f t="shared" si="2"/>
        <v>0</v>
      </c>
      <c r="F40" s="40">
        <f t="shared" si="3"/>
        <v>180419.75608324225</v>
      </c>
      <c r="G40" s="40">
        <f t="shared" si="4"/>
        <v>151483.90624747434</v>
      </c>
      <c r="H40" s="40">
        <f t="shared" si="8"/>
        <v>28935.84983576791</v>
      </c>
      <c r="I40" s="40">
        <f t="shared" si="5"/>
        <v>330780.25768199086</v>
      </c>
      <c r="J40" s="40">
        <f>SUM($H$18:$H40)</f>
        <v>2174064.647596562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330780.25768199086</v>
      </c>
      <c r="D41" s="40">
        <f t="shared" si="1"/>
        <v>180419.75608324225</v>
      </c>
      <c r="E41" s="41">
        <f t="shared" si="2"/>
        <v>0</v>
      </c>
      <c r="F41" s="40">
        <f t="shared" si="3"/>
        <v>180419.75608324225</v>
      </c>
      <c r="G41" s="40">
        <f t="shared" si="4"/>
        <v>160572.94062232279</v>
      </c>
      <c r="H41" s="40">
        <f t="shared" si="8"/>
        <v>19846.81546091945</v>
      </c>
      <c r="I41" s="40">
        <f t="shared" si="5"/>
        <v>170207.31705966807</v>
      </c>
      <c r="J41" s="40">
        <f>SUM($H$18:$H41)</f>
        <v>2193911.463057481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170207.31705966807</v>
      </c>
      <c r="D42" s="40">
        <f t="shared" si="1"/>
        <v>180419.75608324225</v>
      </c>
      <c r="E42" s="41">
        <f t="shared" si="2"/>
        <v>0</v>
      </c>
      <c r="F42" s="40">
        <f t="shared" si="3"/>
        <v>170207.31705966807</v>
      </c>
      <c r="G42" s="40">
        <f t="shared" si="4"/>
        <v>159994.878036088</v>
      </c>
      <c r="H42" s="40">
        <f t="shared" si="8"/>
        <v>10212.439023580084</v>
      </c>
      <c r="I42" s="40">
        <f t="shared" si="5"/>
        <v>0</v>
      </c>
      <c r="J42" s="40">
        <f>SUM($H$18:$H42)</f>
        <v>2204123.902081061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180419.75608324225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2204123.902081061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180419.75608324225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2204123.902081061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180419.75608324225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2204123.902081061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180419.75608324225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2204123.902081061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180419.75608324225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2204123.902081061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180419.75608324225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2204123.902081061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180419.75608324225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2204123.902081061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180419.75608324225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2204123.902081061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180419.75608324225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2204123.902081061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180419.75608324225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2204123.902081061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180419.75608324225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2204123.902081061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180419.75608324225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2204123.902081061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180419.75608324225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2204123.902081061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180419.75608324225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2204123.902081061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180419.75608324225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2204123.902081061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180419.75608324225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2204123.902081061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180419.75608324225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2204123.902081061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180419.75608324225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2204123.902081061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180419.75608324225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2204123.902081061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180419.75608324225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2204123.902081061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180419.75608324225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2204123.902081061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180419.75608324225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2204123.902081061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180419.75608324225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2204123.902081061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180419.75608324225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2204123.902081061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180419.75608324225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2204123.902081061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180419.75608324225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2204123.902081061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180419.75608324225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2204123.902081061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180419.75608324225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2204123.902081061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180419.75608324225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2204123.902081061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180419.75608324225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2204123.902081061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180419.75608324225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2204123.902081061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180419.75608324225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2204123.902081061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180419.75608324225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2204123.902081061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180419.75608324225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2204123.902081061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180419.75608324225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2204123.902081061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180419.75608324225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2204123.902081061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180419.75608324225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2204123.902081061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180419.75608324225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2204123.902081061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180419.75608324225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2204123.902081061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180419.75608324225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2204123.902081061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180419.75608324225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2204123.902081061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180419.75608324225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2204123.902081061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180419.75608324225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2204123.902081061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180419.75608324225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2204123.902081061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180419.75608324225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2204123.902081061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180419.75608324225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2204123.902081061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180419.75608324225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2204123.902081061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180419.75608324225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2204123.902081061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180419.75608324225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2204123.902081061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180419.75608324225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2204123.902081061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180419.75608324225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2204123.902081061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180419.75608324225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2204123.902081061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180419.75608324225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2204123.902081061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180419.75608324225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2204123.902081061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180419.75608324225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2204123.902081061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180419.75608324225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2204123.902081061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180419.75608324225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2204123.902081061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180419.75608324225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2204123.902081061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180419.75608324225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2204123.902081061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180419.75608324225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2204123.902081061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180419.75608324225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2204123.902081061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180419.75608324225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2204123.902081061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180419.75608324225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2204123.902081061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180419.75608324225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2204123.902081061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180419.75608324225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2204123.902081061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180419.75608324225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2204123.902081061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180419.75608324225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2204123.902081061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180419.75608324225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2204123.902081061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180419.75608324225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2204123.902081061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180419.75608324225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2204123.902081061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180419.75608324225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2204123.902081061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180419.75608324225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2204123.902081061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180419.75608324225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2204123.902081061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180419.75608324225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2204123.902081061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180419.75608324225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2204123.902081061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180419.75608324225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2204123.902081061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180419.75608324225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2204123.902081061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180419.75608324225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2204123.902081061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180419.75608324225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2204123.902081061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180419.75608324225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2204123.902081061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180419.75608324225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2204123.902081061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180419.75608324225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2204123.902081061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180419.75608324225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2204123.902081061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180419.75608324225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2204123.902081061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180419.75608324225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2204123.902081061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180419.75608324225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2204123.902081061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180419.75608324225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2204123.902081061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180419.75608324225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2204123.902081061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180419.75608324225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2204123.902081061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180419.75608324225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2204123.902081061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180419.75608324225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2204123.902081061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180419.75608324225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2204123.902081061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180419.75608324225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2204123.902081061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180419.75608324225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2204123.902081061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180419.75608324225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2204123.902081061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180419.75608324225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2204123.902081061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180419.75608324225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2204123.902081061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180419.75608324225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2204123.902081061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180419.75608324225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2204123.902081061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180419.75608324225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2204123.902081061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180419.75608324225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2204123.902081061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180419.75608324225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2204123.902081061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180419.75608324225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2204123.902081061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180419.75608324225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2204123.902081061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180419.75608324225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2204123.902081061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180419.75608324225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2204123.902081061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180419.75608324225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2204123.902081061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180419.75608324225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2204123.902081061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180419.75608324225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2204123.902081061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180419.75608324225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2204123.902081061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180419.75608324225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2204123.902081061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180419.75608324225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2204123.902081061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180419.75608324225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2204123.902081061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180419.75608324225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2204123.902081061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180419.75608324225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2204123.902081061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180419.75608324225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2204123.902081061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180419.75608324225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2204123.902081061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180419.75608324225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2204123.902081061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180419.75608324225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2204123.902081061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180419.75608324225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2204123.902081061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180419.75608324225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2204123.902081061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180419.75608324225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2204123.902081061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180419.75608324225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2204123.902081061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180419.75608324225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2204123.902081061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180419.75608324225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2204123.902081061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180419.75608324225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2204123.902081061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180419.75608324225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2204123.902081061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180419.75608324225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2204123.902081061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180419.75608324225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2204123.902081061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180419.75608324225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2204123.902081061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180419.75608324225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2204123.902081061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180419.75608324225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2204123.902081061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180419.75608324225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2204123.902081061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180419.75608324225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2204123.902081061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180419.75608324225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2204123.902081061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180419.75608324225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2204123.902081061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180419.75608324225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2204123.902081061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180419.75608324225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2204123.902081061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180419.75608324225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2204123.902081061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180419.75608324225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2204123.902081061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180419.75608324225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2204123.902081061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180419.75608324225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2204123.902081061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180419.75608324225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2204123.902081061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180419.75608324225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2204123.902081061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180419.75608324225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2204123.902081061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180419.75608324225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2204123.902081061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180419.75608324225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2204123.902081061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180419.75608324225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2204123.902081061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180419.75608324225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2204123.902081061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180419.75608324225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2204123.902081061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180419.75608324225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2204123.902081061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180419.75608324225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2204123.902081061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180419.75608324225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2204123.902081061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180419.75608324225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2204123.902081061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180419.75608324225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2204123.902081061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180419.75608324225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2204123.902081061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180419.75608324225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2204123.902081061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180419.75608324225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2204123.902081061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180419.75608324225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2204123.902081061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180419.75608324225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2204123.902081061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180419.75608324225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2204123.902081061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180419.75608324225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2204123.902081061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180419.75608324225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2204123.902081061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180419.75608324225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2204123.902081061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180419.75608324225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2204123.902081061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180419.75608324225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2204123.902081061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180419.75608324225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2204123.902081061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180419.75608324225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2204123.902081061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180419.75608324225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2204123.902081061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180419.75608324225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2204123.902081061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180419.75608324225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2204123.902081061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180419.75608324225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2204123.902081061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180419.75608324225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2204123.902081061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180419.75608324225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2204123.902081061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180419.75608324225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2204123.902081061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180419.75608324225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2204123.902081061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180419.75608324225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2204123.902081061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180419.75608324225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2204123.902081061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180419.75608324225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2204123.902081061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180419.75608324225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2204123.902081061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180419.75608324225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2204123.902081061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180419.75608324225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2204123.902081061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180419.75608324225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2204123.902081061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180419.75608324225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2204123.902081061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180419.75608324225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2204123.902081061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180419.75608324225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2204123.902081061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180419.75608324225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2204123.902081061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180419.75608324225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2204123.902081061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180419.75608324225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2204123.902081061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180419.75608324225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2204123.902081061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180419.75608324225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2204123.902081061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180419.75608324225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2204123.902081061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180419.75608324225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2204123.902081061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180419.75608324225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2204123.902081061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180419.75608324225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2204123.902081061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180419.75608324225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2204123.902081061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180419.75608324225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2204123.902081061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180419.75608324225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2204123.902081061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180419.75608324225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2204123.902081061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180419.75608324225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2204123.902081061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180419.75608324225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2204123.902081061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180419.75608324225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2204123.902081061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180419.75608324225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2204123.902081061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180419.75608324225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2204123.902081061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180419.75608324225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2204123.902081061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180419.75608324225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2204123.902081061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180419.75608324225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2204123.902081061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180419.75608324225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2204123.902081061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180419.75608324225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2204123.902081061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180419.75608324225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2204123.902081061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180419.75608324225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2204123.902081061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180419.75608324225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2204123.902081061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180419.75608324225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2204123.902081061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180419.75608324225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2204123.902081061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180419.75608324225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2204123.902081061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180419.75608324225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2204123.902081061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180419.75608324225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2204123.902081061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180419.75608324225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2204123.902081061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180419.75608324225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2204123.902081061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180419.75608324225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2204123.902081061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180419.75608324225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2204123.902081061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180419.75608324225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2204123.902081061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180419.75608324225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2204123.902081061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180419.75608324225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2204123.902081061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180419.75608324225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2204123.902081061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180419.75608324225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2204123.902081061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180419.75608324225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2204123.902081061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180419.75608324225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2204123.902081061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180419.75608324225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2204123.902081061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180419.75608324225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2204123.902081061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180419.75608324225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2204123.902081061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180419.75608324225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2204123.902081061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180419.75608324225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2204123.902081061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180419.75608324225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2204123.902081061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180419.75608324225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2204123.902081061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180419.75608324225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2204123.902081061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180419.75608324225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2204123.902081061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180419.75608324225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2204123.902081061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180419.75608324225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2204123.902081061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180419.75608324225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2204123.902081061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180419.75608324225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2204123.902081061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180419.75608324225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2204123.902081061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180419.75608324225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2204123.902081061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180419.75608324225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2204123.902081061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180419.75608324225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2204123.902081061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180419.75608324225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2204123.902081061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180419.75608324225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2204123.902081061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180419.75608324225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2204123.902081061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180419.75608324225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2204123.902081061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180419.75608324225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2204123.902081061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180419.75608324225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2204123.902081061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180419.75608324225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2204123.902081061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180419.75608324225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2204123.902081061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180419.75608324225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2204123.902081061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180419.75608324225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2204123.902081061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180419.75608324225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2204123.902081061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180419.75608324225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2204123.902081061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180419.75608324225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2204123.902081061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180419.75608324225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2204123.902081061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180419.75608324225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2204123.902081061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180419.75608324225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2204123.902081061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180419.75608324225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2204123.902081061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180419.75608324225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2204123.902081061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180419.75608324225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2204123.902081061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180419.75608324225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2204123.902081061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180419.75608324225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2204123.902081061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180419.75608324225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2204123.902081061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180419.75608324225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2204123.902081061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180419.75608324225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2204123.902081061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180419.75608324225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2204123.902081061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180419.75608324225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2204123.902081061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180419.75608324225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2204123.902081061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180419.75608324225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2204123.902081061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180419.75608324225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2204123.902081061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180419.75608324225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2204123.902081061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180419.75608324225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2204123.902081061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180419.75608324225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2204123.902081061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180419.75608324225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2204123.902081061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180419.75608324225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2204123.902081061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180419.75608324225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2204123.902081061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180419.75608324225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2204123.902081061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180419.75608324225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2204123.902081061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180419.75608324225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2204123.902081061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180419.75608324225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2204123.902081061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180419.75608324225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2204123.902081061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180419.75608324225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2204123.902081061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180419.75608324225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2204123.902081061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180419.75608324225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2204123.902081061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180419.75608324225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2204123.902081061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180419.75608324225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2204123.902081061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180419.75608324225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2204123.902081061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180419.75608324225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2204123.902081061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180419.75608324225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2204123.902081061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180419.75608324225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2204123.902081061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180419.75608324225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2204123.902081061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180419.75608324225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2204123.902081061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180419.75608324225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2204123.902081061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180419.75608324225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2204123.902081061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180419.75608324225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2204123.902081061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180419.75608324225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2204123.902081061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180419.75608324225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2204123.902081061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180419.75608324225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2204123.902081061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180419.75608324225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2204123.902081061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180419.75608324225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2204123.902081061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180419.75608324225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2204123.902081061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180419.75608324225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2204123.902081061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180419.75608324225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2204123.902081061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180419.75608324225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2204123.902081061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180419.75608324225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2204123.902081061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180419.75608324225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2204123.902081061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180419.75608324225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2204123.902081061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180419.75608324225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2204123.902081061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180419.75608324225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2204123.902081061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180419.75608324225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2204123.902081061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180419.75608324225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2204123.902081061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180419.75608324225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2204123.902081061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180419.75608324225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2204123.902081061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180419.75608324225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2204123.902081061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180419.75608324225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2204123.902081061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180419.75608324225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2204123.902081061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180419.75608324225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2204123.902081061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180419.75608324225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2204123.902081061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180419.75608324225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2204123.902081061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180419.75608324225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2204123.902081061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180419.75608324225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2204123.902081061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180419.75608324225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2204123.902081061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180419.75608324225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2204123.902081061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180419.75608324225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2204123.902081061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180419.75608324225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2204123.902081061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180419.75608324225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2204123.902081061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180419.75608324225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2204123.902081061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180419.75608324225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2204123.902081061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180419.75608324225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2204123.902081061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180419.75608324225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2204123.902081061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180419.75608324225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2204123.902081061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EPR!B7</f>
        <v>6558300</v>
      </c>
      <c r="E5" s="8"/>
      <c r="F5" s="14"/>
      <c r="G5" s="15" t="s">
        <v>21</v>
      </c>
      <c r="H5" s="17">
        <f>IF(Values_Entered,-PMT(Interest_Rate/Num_Pmt_Per_Year,Loan_Years*Num_Pmt_Per_Year,Loan_Amount),"")</f>
        <v>513034.28605155624</v>
      </c>
      <c r="I5" s="18"/>
      <c r="J5" s="8"/>
    </row>
    <row r="6" spans="1:10" ht="14.25">
      <c r="A6" s="8"/>
      <c r="B6" s="14"/>
      <c r="C6" s="15" t="s">
        <v>22</v>
      </c>
      <c r="D6" s="19">
        <f>EPR!B9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6267557.151288919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6558300</v>
      </c>
      <c r="D18" s="39">
        <f aca="true" t="shared" si="1" ref="D18:D81">IF(Pay_Num&lt;&gt;"",Scheduled_Monthly_Payment,"")</f>
        <v>513034.28605155624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513034.28605155624</v>
      </c>
      <c r="G18" s="39">
        <f aca="true" t="shared" si="4" ref="G18:G81">IF(Pay_Num&lt;&gt;"",Total_Pay-Int,"")</f>
        <v>119536.28605155624</v>
      </c>
      <c r="H18" s="39">
        <f>IF(Pay_Num&lt;&gt;"",Beg_Bal*(Interest_Rate/Num_Pmt_Per_Year),"")</f>
        <v>393498</v>
      </c>
      <c r="I18" s="39">
        <f aca="true" t="shared" si="5" ref="I18:I81">IF(AND(Pay_Num&lt;&gt;"",Sched_Pay+Extra_Pay&lt;Beg_Bal),Beg_Bal-Princ,IF(Pay_Num&lt;&gt;"",0,""))</f>
        <v>6438763.7139484435</v>
      </c>
      <c r="J18" s="39">
        <f>SUM($H$18:$H18)</f>
        <v>393498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6438763.7139484435</v>
      </c>
      <c r="D19" s="40">
        <f t="shared" si="1"/>
        <v>513034.28605155624</v>
      </c>
      <c r="E19" s="41">
        <f t="shared" si="2"/>
        <v>0</v>
      </c>
      <c r="F19" s="40">
        <f t="shared" si="3"/>
        <v>513034.28605155624</v>
      </c>
      <c r="G19" s="40">
        <f t="shared" si="4"/>
        <v>126708.46321464964</v>
      </c>
      <c r="H19" s="40">
        <f aca="true" t="shared" si="8" ref="H19:H82">IF(Pay_Num&lt;&gt;"",Beg_Bal*Interest_Rate/Num_Pmt_Per_Year,"")</f>
        <v>386325.8228369066</v>
      </c>
      <c r="I19" s="40">
        <f t="shared" si="5"/>
        <v>6312055.250733794</v>
      </c>
      <c r="J19" s="40">
        <f>SUM($H$18:$H19)</f>
        <v>779823.8228369066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6312055.250733794</v>
      </c>
      <c r="D20" s="40">
        <f t="shared" si="1"/>
        <v>513034.28605155624</v>
      </c>
      <c r="E20" s="41">
        <f t="shared" si="2"/>
        <v>0</v>
      </c>
      <c r="F20" s="40">
        <f t="shared" si="3"/>
        <v>513034.28605155624</v>
      </c>
      <c r="G20" s="40">
        <f t="shared" si="4"/>
        <v>134310.9710075286</v>
      </c>
      <c r="H20" s="40">
        <f t="shared" si="8"/>
        <v>378723.31504402764</v>
      </c>
      <c r="I20" s="40">
        <f t="shared" si="5"/>
        <v>6177744.279726265</v>
      </c>
      <c r="J20" s="40">
        <f>SUM($H$18:$H20)</f>
        <v>1158547.1378809344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6177744.279726265</v>
      </c>
      <c r="D21" s="40">
        <f t="shared" si="1"/>
        <v>513034.28605155624</v>
      </c>
      <c r="E21" s="41">
        <f t="shared" si="2"/>
        <v>0</v>
      </c>
      <c r="F21" s="40">
        <f t="shared" si="3"/>
        <v>513034.28605155624</v>
      </c>
      <c r="G21" s="40">
        <f t="shared" si="4"/>
        <v>142369.62926798034</v>
      </c>
      <c r="H21" s="40">
        <f t="shared" si="8"/>
        <v>370664.6567835759</v>
      </c>
      <c r="I21" s="40">
        <f t="shared" si="5"/>
        <v>6035374.650458285</v>
      </c>
      <c r="J21" s="40">
        <f>SUM($H$18:$H21)</f>
        <v>1529211.7946645103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6035374.650458285</v>
      </c>
      <c r="D22" s="40">
        <f t="shared" si="1"/>
        <v>513034.28605155624</v>
      </c>
      <c r="E22" s="41">
        <f t="shared" si="2"/>
        <v>0</v>
      </c>
      <c r="F22" s="40">
        <f t="shared" si="3"/>
        <v>513034.28605155624</v>
      </c>
      <c r="G22" s="40">
        <f t="shared" si="4"/>
        <v>150911.80702405918</v>
      </c>
      <c r="H22" s="40">
        <f t="shared" si="8"/>
        <v>362122.47902749706</v>
      </c>
      <c r="I22" s="40">
        <f t="shared" si="5"/>
        <v>5884462.843434226</v>
      </c>
      <c r="J22" s="40">
        <f>SUM($H$18:$H22)</f>
        <v>1891334.2736920074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5884462.843434226</v>
      </c>
      <c r="D23" s="40">
        <f t="shared" si="1"/>
        <v>513034.28605155624</v>
      </c>
      <c r="E23" s="41">
        <f t="shared" si="2"/>
        <v>0</v>
      </c>
      <c r="F23" s="40">
        <f t="shared" si="3"/>
        <v>513034.28605155624</v>
      </c>
      <c r="G23" s="40">
        <f t="shared" si="4"/>
        <v>159966.5154455027</v>
      </c>
      <c r="H23" s="40">
        <f t="shared" si="8"/>
        <v>353067.7706060535</v>
      </c>
      <c r="I23" s="40">
        <f t="shared" si="5"/>
        <v>5724496.327988723</v>
      </c>
      <c r="J23" s="40">
        <f>SUM($H$18:$H23)</f>
        <v>2244402.044298061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5724496.327988723</v>
      </c>
      <c r="D24" s="40">
        <f t="shared" si="1"/>
        <v>513034.28605155624</v>
      </c>
      <c r="E24" s="41">
        <f t="shared" si="2"/>
        <v>0</v>
      </c>
      <c r="F24" s="40">
        <f t="shared" si="3"/>
        <v>513034.28605155624</v>
      </c>
      <c r="G24" s="40">
        <f t="shared" si="4"/>
        <v>169564.50637223286</v>
      </c>
      <c r="H24" s="40">
        <f t="shared" si="8"/>
        <v>343469.7796793234</v>
      </c>
      <c r="I24" s="40">
        <f t="shared" si="5"/>
        <v>5554931.82161649</v>
      </c>
      <c r="J24" s="40">
        <f>SUM($H$18:$H24)</f>
        <v>2587871.8239773847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5554931.82161649</v>
      </c>
      <c r="D25" s="40">
        <f t="shared" si="1"/>
        <v>513034.28605155624</v>
      </c>
      <c r="E25" s="41">
        <f t="shared" si="2"/>
        <v>0</v>
      </c>
      <c r="F25" s="40">
        <f t="shared" si="3"/>
        <v>513034.28605155624</v>
      </c>
      <c r="G25" s="40">
        <f t="shared" si="4"/>
        <v>179738.37675456685</v>
      </c>
      <c r="H25" s="40">
        <f t="shared" si="8"/>
        <v>333295.9092969894</v>
      </c>
      <c r="I25" s="40">
        <f t="shared" si="5"/>
        <v>5375193.444861923</v>
      </c>
      <c r="J25" s="40">
        <f>SUM($H$18:$H25)</f>
        <v>2921167.733274374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5375193.444861923</v>
      </c>
      <c r="D26" s="40">
        <f t="shared" si="1"/>
        <v>513034.28605155624</v>
      </c>
      <c r="E26" s="41">
        <f t="shared" si="2"/>
        <v>0</v>
      </c>
      <c r="F26" s="40">
        <f t="shared" si="3"/>
        <v>513034.28605155624</v>
      </c>
      <c r="G26" s="40">
        <f t="shared" si="4"/>
        <v>190522.67935984087</v>
      </c>
      <c r="H26" s="40">
        <f t="shared" si="8"/>
        <v>322511.60669171537</v>
      </c>
      <c r="I26" s="40">
        <f t="shared" si="5"/>
        <v>5184670.765502082</v>
      </c>
      <c r="J26" s="40">
        <f>SUM($H$18:$H26)</f>
        <v>3243679.3399660895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5184670.765502082</v>
      </c>
      <c r="D27" s="40">
        <f t="shared" si="1"/>
        <v>513034.28605155624</v>
      </c>
      <c r="E27" s="41">
        <f t="shared" si="2"/>
        <v>0</v>
      </c>
      <c r="F27" s="40">
        <f t="shared" si="3"/>
        <v>513034.28605155624</v>
      </c>
      <c r="G27" s="40">
        <f t="shared" si="4"/>
        <v>201954.0401214313</v>
      </c>
      <c r="H27" s="40">
        <f t="shared" si="8"/>
        <v>311080.24593012495</v>
      </c>
      <c r="I27" s="40">
        <f t="shared" si="5"/>
        <v>4982716.725380651</v>
      </c>
      <c r="J27" s="40">
        <f>SUM($H$18:$H27)</f>
        <v>3554759.5858962145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4982716.725380651</v>
      </c>
      <c r="D28" s="40">
        <f t="shared" si="1"/>
        <v>513034.28605155624</v>
      </c>
      <c r="E28" s="41">
        <f t="shared" si="2"/>
        <v>0</v>
      </c>
      <c r="F28" s="40">
        <f t="shared" si="3"/>
        <v>513034.28605155624</v>
      </c>
      <c r="G28" s="40">
        <f t="shared" si="4"/>
        <v>214071.2825287172</v>
      </c>
      <c r="H28" s="40">
        <f t="shared" si="8"/>
        <v>298963.00352283905</v>
      </c>
      <c r="I28" s="40">
        <f t="shared" si="5"/>
        <v>4768645.442851934</v>
      </c>
      <c r="J28" s="40">
        <f>SUM($H$18:$H28)</f>
        <v>3853722.5894190534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4768645.442851934</v>
      </c>
      <c r="D29" s="40">
        <f t="shared" si="1"/>
        <v>513034.28605155624</v>
      </c>
      <c r="E29" s="41">
        <f t="shared" si="2"/>
        <v>0</v>
      </c>
      <c r="F29" s="40">
        <f t="shared" si="3"/>
        <v>513034.28605155624</v>
      </c>
      <c r="G29" s="40">
        <f t="shared" si="4"/>
        <v>226915.55948044022</v>
      </c>
      <c r="H29" s="40">
        <f t="shared" si="8"/>
        <v>286118.726571116</v>
      </c>
      <c r="I29" s="40">
        <f t="shared" si="5"/>
        <v>4541729.883371494</v>
      </c>
      <c r="J29" s="40">
        <f>SUM($H$18:$H29)</f>
        <v>4139841.3159901695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4541729.883371494</v>
      </c>
      <c r="D30" s="40">
        <f t="shared" si="1"/>
        <v>513034.28605155624</v>
      </c>
      <c r="E30" s="41">
        <f t="shared" si="2"/>
        <v>0</v>
      </c>
      <c r="F30" s="40">
        <f t="shared" si="3"/>
        <v>513034.28605155624</v>
      </c>
      <c r="G30" s="40">
        <f t="shared" si="4"/>
        <v>240530.49304926663</v>
      </c>
      <c r="H30" s="40">
        <f t="shared" si="8"/>
        <v>272503.7930022896</v>
      </c>
      <c r="I30" s="40">
        <f t="shared" si="5"/>
        <v>4301199.390322227</v>
      </c>
      <c r="J30" s="40">
        <f>SUM($H$18:$H30)</f>
        <v>4412345.108992459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4301199.390322227</v>
      </c>
      <c r="D31" s="40">
        <f t="shared" si="1"/>
        <v>513034.28605155624</v>
      </c>
      <c r="E31" s="41">
        <f t="shared" si="2"/>
        <v>0</v>
      </c>
      <c r="F31" s="40">
        <f t="shared" si="3"/>
        <v>513034.28605155624</v>
      </c>
      <c r="G31" s="40">
        <f t="shared" si="4"/>
        <v>254962.3226322226</v>
      </c>
      <c r="H31" s="40">
        <f t="shared" si="8"/>
        <v>258071.96341933362</v>
      </c>
      <c r="I31" s="40">
        <f t="shared" si="5"/>
        <v>4046237.0676900046</v>
      </c>
      <c r="J31" s="40">
        <f>SUM($H$18:$H31)</f>
        <v>4670417.072411793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4046237.0676900046</v>
      </c>
      <c r="D32" s="40">
        <f t="shared" si="1"/>
        <v>513034.28605155624</v>
      </c>
      <c r="E32" s="41">
        <f t="shared" si="2"/>
        <v>0</v>
      </c>
      <c r="F32" s="40">
        <f t="shared" si="3"/>
        <v>513034.28605155624</v>
      </c>
      <c r="G32" s="40">
        <f t="shared" si="4"/>
        <v>270260.06199015595</v>
      </c>
      <c r="H32" s="40">
        <f t="shared" si="8"/>
        <v>242774.22406140028</v>
      </c>
      <c r="I32" s="40">
        <f t="shared" si="5"/>
        <v>3775977.0056998488</v>
      </c>
      <c r="J32" s="40">
        <f>SUM($H$18:$H32)</f>
        <v>4913191.296473194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3775977.0056998488</v>
      </c>
      <c r="D33" s="40">
        <f t="shared" si="1"/>
        <v>513034.28605155624</v>
      </c>
      <c r="E33" s="41">
        <f t="shared" si="2"/>
        <v>0</v>
      </c>
      <c r="F33" s="40">
        <f t="shared" si="3"/>
        <v>513034.28605155624</v>
      </c>
      <c r="G33" s="40">
        <f t="shared" si="4"/>
        <v>286475.6657095653</v>
      </c>
      <c r="H33" s="40">
        <f t="shared" si="8"/>
        <v>226558.62034199093</v>
      </c>
      <c r="I33" s="40">
        <f t="shared" si="5"/>
        <v>3489501.3399902834</v>
      </c>
      <c r="J33" s="40">
        <f>SUM($H$18:$H33)</f>
        <v>5139749.916815185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3489501.3399902834</v>
      </c>
      <c r="D34" s="40">
        <f t="shared" si="1"/>
        <v>513034.28605155624</v>
      </c>
      <c r="E34" s="41">
        <f t="shared" si="2"/>
        <v>0</v>
      </c>
      <c r="F34" s="40">
        <f t="shared" si="3"/>
        <v>513034.28605155624</v>
      </c>
      <c r="G34" s="40">
        <f t="shared" si="4"/>
        <v>303664.20565213927</v>
      </c>
      <c r="H34" s="40">
        <f t="shared" si="8"/>
        <v>209370.080399417</v>
      </c>
      <c r="I34" s="40">
        <f t="shared" si="5"/>
        <v>3185837.134338144</v>
      </c>
      <c r="J34" s="40">
        <f>SUM($H$18:$H34)</f>
        <v>5349119.997214602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3185837.134338144</v>
      </c>
      <c r="D35" s="40">
        <f t="shared" si="1"/>
        <v>513034.28605155624</v>
      </c>
      <c r="E35" s="41">
        <f t="shared" si="2"/>
        <v>0</v>
      </c>
      <c r="F35" s="40">
        <f t="shared" si="3"/>
        <v>513034.28605155624</v>
      </c>
      <c r="G35" s="40">
        <f t="shared" si="4"/>
        <v>321884.0579912676</v>
      </c>
      <c r="H35" s="40">
        <f t="shared" si="8"/>
        <v>191150.22806028865</v>
      </c>
      <c r="I35" s="40">
        <f t="shared" si="5"/>
        <v>2863953.0763468766</v>
      </c>
      <c r="J35" s="40">
        <f>SUM($H$18:$H35)</f>
        <v>5540270.225274891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2863953.0763468766</v>
      </c>
      <c r="D36" s="40">
        <f t="shared" si="1"/>
        <v>513034.28605155624</v>
      </c>
      <c r="E36" s="41">
        <f t="shared" si="2"/>
        <v>0</v>
      </c>
      <c r="F36" s="40">
        <f t="shared" si="3"/>
        <v>513034.28605155624</v>
      </c>
      <c r="G36" s="40">
        <f t="shared" si="4"/>
        <v>341197.10147074366</v>
      </c>
      <c r="H36" s="40">
        <f t="shared" si="8"/>
        <v>171837.18458081258</v>
      </c>
      <c r="I36" s="40">
        <f t="shared" si="5"/>
        <v>2522755.974876133</v>
      </c>
      <c r="J36" s="40">
        <f>SUM($H$18:$H36)</f>
        <v>5712107.409855703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2522755.974876133</v>
      </c>
      <c r="D37" s="40">
        <f t="shared" si="1"/>
        <v>513034.28605155624</v>
      </c>
      <c r="E37" s="41">
        <f t="shared" si="2"/>
        <v>0</v>
      </c>
      <c r="F37" s="40">
        <f t="shared" si="3"/>
        <v>513034.28605155624</v>
      </c>
      <c r="G37" s="40">
        <f t="shared" si="4"/>
        <v>361668.9275589883</v>
      </c>
      <c r="H37" s="40">
        <f t="shared" si="8"/>
        <v>151365.35849256796</v>
      </c>
      <c r="I37" s="40">
        <f t="shared" si="5"/>
        <v>2161087.0473171445</v>
      </c>
      <c r="J37" s="40">
        <f>SUM($H$18:$H37)</f>
        <v>5863472.768348271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2161087.0473171445</v>
      </c>
      <c r="D38" s="40">
        <f t="shared" si="1"/>
        <v>513034.28605155624</v>
      </c>
      <c r="E38" s="41">
        <f t="shared" si="2"/>
        <v>0</v>
      </c>
      <c r="F38" s="40">
        <f t="shared" si="3"/>
        <v>513034.28605155624</v>
      </c>
      <c r="G38" s="40">
        <f t="shared" si="4"/>
        <v>383369.06321252754</v>
      </c>
      <c r="H38" s="40">
        <f t="shared" si="8"/>
        <v>129665.22283902866</v>
      </c>
      <c r="I38" s="40">
        <f t="shared" si="5"/>
        <v>1777717.984104617</v>
      </c>
      <c r="J38" s="40">
        <f>SUM($H$18:$H38)</f>
        <v>5993137.9911873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1777717.984104617</v>
      </c>
      <c r="D39" s="40">
        <f t="shared" si="1"/>
        <v>513034.28605155624</v>
      </c>
      <c r="E39" s="41">
        <f t="shared" si="2"/>
        <v>0</v>
      </c>
      <c r="F39" s="40">
        <f t="shared" si="3"/>
        <v>513034.28605155624</v>
      </c>
      <c r="G39" s="40">
        <f t="shared" si="4"/>
        <v>406371.2070052792</v>
      </c>
      <c r="H39" s="40">
        <f t="shared" si="8"/>
        <v>106663.07904627702</v>
      </c>
      <c r="I39" s="40">
        <f t="shared" si="5"/>
        <v>1371346.777099338</v>
      </c>
      <c r="J39" s="40">
        <f>SUM($H$18:$H39)</f>
        <v>6099801.070233577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1371346.777099338</v>
      </c>
      <c r="D40" s="40">
        <f t="shared" si="1"/>
        <v>513034.28605155624</v>
      </c>
      <c r="E40" s="41">
        <f t="shared" si="2"/>
        <v>0</v>
      </c>
      <c r="F40" s="40">
        <f t="shared" si="3"/>
        <v>513034.28605155624</v>
      </c>
      <c r="G40" s="40">
        <f t="shared" si="4"/>
        <v>430753.47942559596</v>
      </c>
      <c r="H40" s="40">
        <f t="shared" si="8"/>
        <v>82280.80662596026</v>
      </c>
      <c r="I40" s="40">
        <f t="shared" si="5"/>
        <v>940593.2976737419</v>
      </c>
      <c r="J40" s="40">
        <f>SUM($H$18:$H40)</f>
        <v>6182081.876859537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940593.2976737419</v>
      </c>
      <c r="D41" s="40">
        <f t="shared" si="1"/>
        <v>513034.28605155624</v>
      </c>
      <c r="E41" s="41">
        <f t="shared" si="2"/>
        <v>0</v>
      </c>
      <c r="F41" s="40">
        <f t="shared" si="3"/>
        <v>513034.28605155624</v>
      </c>
      <c r="G41" s="40">
        <f t="shared" si="4"/>
        <v>456598.6881911317</v>
      </c>
      <c r="H41" s="40">
        <f t="shared" si="8"/>
        <v>56435.59786042452</v>
      </c>
      <c r="I41" s="40">
        <f t="shared" si="5"/>
        <v>483994.60948261025</v>
      </c>
      <c r="J41" s="40">
        <f>SUM($H$18:$H41)</f>
        <v>6238517.474719962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483994.60948261025</v>
      </c>
      <c r="D42" s="40">
        <f t="shared" si="1"/>
        <v>513034.28605155624</v>
      </c>
      <c r="E42" s="41">
        <f t="shared" si="2"/>
        <v>0</v>
      </c>
      <c r="F42" s="40">
        <f t="shared" si="3"/>
        <v>483994.60948261025</v>
      </c>
      <c r="G42" s="40">
        <f t="shared" si="4"/>
        <v>454954.9329136536</v>
      </c>
      <c r="H42" s="40">
        <f t="shared" si="8"/>
        <v>29039.676568956613</v>
      </c>
      <c r="I42" s="40">
        <f t="shared" si="5"/>
        <v>0</v>
      </c>
      <c r="J42" s="40">
        <f>SUM($H$18:$H42)</f>
        <v>6267557.151288919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513034.28605155624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6267557.151288919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513034.28605155624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6267557.151288919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513034.28605155624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6267557.151288919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513034.28605155624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6267557.151288919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513034.28605155624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6267557.151288919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513034.28605155624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6267557.151288919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513034.28605155624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6267557.151288919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513034.28605155624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6267557.151288919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513034.28605155624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6267557.151288919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513034.28605155624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6267557.151288919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513034.28605155624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6267557.151288919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513034.28605155624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6267557.151288919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513034.28605155624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6267557.151288919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513034.28605155624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6267557.151288919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513034.28605155624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6267557.151288919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513034.28605155624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6267557.151288919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513034.28605155624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6267557.151288919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513034.28605155624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6267557.151288919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513034.28605155624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6267557.151288919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513034.28605155624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6267557.151288919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513034.28605155624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6267557.151288919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513034.28605155624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6267557.151288919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513034.28605155624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6267557.151288919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513034.28605155624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6267557.151288919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513034.28605155624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6267557.151288919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513034.28605155624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6267557.151288919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513034.28605155624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6267557.151288919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513034.28605155624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6267557.151288919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513034.28605155624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6267557.151288919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513034.28605155624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6267557.151288919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513034.28605155624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6267557.151288919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513034.28605155624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6267557.151288919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513034.28605155624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6267557.151288919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513034.28605155624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6267557.151288919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513034.28605155624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6267557.151288919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513034.28605155624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6267557.151288919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513034.28605155624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6267557.151288919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513034.28605155624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6267557.151288919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513034.28605155624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6267557.151288919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513034.28605155624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6267557.151288919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513034.28605155624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6267557.151288919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513034.28605155624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6267557.151288919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513034.28605155624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6267557.151288919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513034.28605155624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6267557.151288919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513034.28605155624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6267557.151288919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513034.28605155624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6267557.151288919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513034.28605155624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6267557.151288919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513034.28605155624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6267557.151288919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513034.28605155624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6267557.151288919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513034.28605155624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6267557.151288919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513034.28605155624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6267557.151288919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513034.28605155624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6267557.151288919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513034.28605155624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6267557.151288919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513034.28605155624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6267557.151288919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513034.28605155624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6267557.151288919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513034.28605155624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6267557.151288919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513034.28605155624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6267557.151288919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513034.28605155624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6267557.151288919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513034.28605155624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6267557.151288919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513034.28605155624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6267557.151288919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513034.28605155624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6267557.151288919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513034.28605155624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6267557.151288919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513034.28605155624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6267557.151288919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513034.28605155624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6267557.151288919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513034.28605155624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6267557.151288919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513034.28605155624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6267557.151288919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513034.28605155624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6267557.151288919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513034.28605155624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6267557.151288919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513034.28605155624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6267557.151288919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513034.28605155624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6267557.151288919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513034.28605155624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6267557.151288919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513034.28605155624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6267557.151288919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513034.28605155624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6267557.151288919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513034.28605155624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6267557.151288919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513034.28605155624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6267557.151288919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513034.28605155624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6267557.151288919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513034.28605155624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6267557.151288919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513034.28605155624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6267557.151288919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513034.28605155624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6267557.151288919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513034.28605155624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6267557.151288919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513034.28605155624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6267557.151288919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513034.28605155624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6267557.151288919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513034.28605155624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6267557.151288919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513034.28605155624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6267557.151288919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513034.28605155624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6267557.151288919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513034.28605155624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6267557.151288919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513034.28605155624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6267557.151288919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513034.28605155624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6267557.151288919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513034.28605155624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6267557.151288919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513034.28605155624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6267557.151288919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513034.28605155624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6267557.151288919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513034.28605155624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6267557.151288919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513034.28605155624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6267557.151288919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513034.28605155624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6267557.151288919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513034.28605155624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6267557.151288919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513034.28605155624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6267557.151288919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513034.28605155624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6267557.151288919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513034.28605155624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6267557.151288919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513034.28605155624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6267557.151288919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513034.28605155624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6267557.151288919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513034.28605155624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6267557.151288919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513034.28605155624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6267557.151288919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513034.28605155624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6267557.151288919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513034.28605155624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6267557.151288919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513034.28605155624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6267557.151288919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513034.28605155624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6267557.151288919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513034.28605155624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6267557.151288919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513034.28605155624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6267557.151288919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513034.28605155624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6267557.151288919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513034.28605155624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6267557.151288919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513034.28605155624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6267557.151288919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513034.28605155624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6267557.151288919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513034.28605155624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6267557.151288919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513034.28605155624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6267557.151288919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513034.28605155624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6267557.151288919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513034.28605155624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6267557.151288919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513034.28605155624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6267557.151288919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513034.28605155624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6267557.151288919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513034.28605155624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6267557.151288919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513034.28605155624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6267557.151288919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513034.28605155624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6267557.151288919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513034.28605155624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6267557.151288919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513034.28605155624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6267557.151288919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513034.28605155624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6267557.151288919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513034.28605155624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6267557.151288919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513034.28605155624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6267557.151288919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513034.28605155624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6267557.151288919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513034.28605155624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6267557.151288919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513034.28605155624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6267557.151288919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513034.28605155624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6267557.151288919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513034.28605155624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6267557.151288919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513034.28605155624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6267557.151288919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513034.28605155624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6267557.151288919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513034.28605155624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6267557.151288919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513034.28605155624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6267557.151288919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513034.28605155624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6267557.151288919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513034.28605155624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6267557.151288919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513034.28605155624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6267557.151288919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513034.28605155624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6267557.151288919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513034.28605155624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6267557.151288919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513034.28605155624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6267557.151288919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513034.28605155624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6267557.151288919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513034.28605155624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6267557.151288919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513034.28605155624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6267557.151288919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513034.28605155624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6267557.151288919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513034.28605155624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6267557.151288919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513034.28605155624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6267557.151288919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513034.28605155624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6267557.151288919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513034.28605155624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6267557.151288919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513034.28605155624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6267557.151288919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513034.28605155624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6267557.151288919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513034.28605155624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6267557.151288919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513034.28605155624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6267557.151288919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513034.28605155624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6267557.151288919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513034.28605155624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6267557.151288919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513034.28605155624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6267557.151288919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513034.28605155624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6267557.151288919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513034.28605155624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6267557.151288919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513034.28605155624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6267557.151288919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513034.28605155624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6267557.151288919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513034.28605155624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6267557.151288919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513034.28605155624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6267557.151288919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513034.28605155624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6267557.151288919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513034.28605155624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6267557.151288919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513034.28605155624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6267557.151288919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513034.28605155624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6267557.151288919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513034.28605155624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6267557.151288919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513034.28605155624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6267557.151288919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513034.28605155624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6267557.151288919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513034.28605155624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6267557.151288919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513034.28605155624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6267557.151288919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513034.28605155624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6267557.151288919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513034.28605155624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6267557.151288919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513034.28605155624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6267557.151288919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513034.28605155624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6267557.151288919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513034.28605155624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6267557.151288919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513034.28605155624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6267557.151288919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513034.28605155624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6267557.151288919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513034.28605155624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6267557.151288919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513034.28605155624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6267557.151288919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513034.28605155624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6267557.151288919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513034.28605155624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6267557.151288919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513034.28605155624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6267557.151288919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513034.28605155624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6267557.151288919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513034.28605155624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6267557.151288919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513034.28605155624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6267557.151288919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513034.28605155624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6267557.151288919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513034.28605155624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6267557.151288919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513034.28605155624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6267557.151288919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513034.28605155624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6267557.151288919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513034.28605155624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6267557.151288919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513034.28605155624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6267557.151288919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513034.28605155624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6267557.151288919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513034.28605155624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6267557.151288919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513034.28605155624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6267557.151288919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513034.28605155624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6267557.151288919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513034.28605155624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6267557.151288919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513034.28605155624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6267557.151288919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513034.28605155624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6267557.151288919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513034.28605155624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6267557.151288919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513034.28605155624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6267557.151288919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513034.28605155624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6267557.151288919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513034.28605155624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6267557.151288919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513034.28605155624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6267557.151288919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513034.28605155624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6267557.151288919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513034.28605155624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6267557.151288919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513034.28605155624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6267557.151288919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513034.28605155624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6267557.151288919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513034.28605155624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6267557.151288919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513034.28605155624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6267557.151288919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513034.28605155624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6267557.151288919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513034.28605155624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6267557.151288919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513034.28605155624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6267557.151288919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513034.28605155624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6267557.151288919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513034.28605155624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6267557.151288919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513034.28605155624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6267557.151288919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513034.28605155624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6267557.151288919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513034.28605155624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6267557.151288919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513034.28605155624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6267557.151288919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513034.28605155624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6267557.151288919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513034.28605155624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6267557.151288919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513034.28605155624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6267557.151288919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513034.28605155624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6267557.151288919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513034.28605155624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6267557.151288919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513034.28605155624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6267557.151288919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513034.28605155624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6267557.151288919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513034.28605155624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6267557.151288919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513034.28605155624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6267557.151288919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513034.28605155624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6267557.151288919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513034.28605155624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6267557.151288919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513034.28605155624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6267557.151288919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513034.28605155624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6267557.151288919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513034.28605155624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6267557.151288919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513034.28605155624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6267557.151288919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513034.28605155624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6267557.151288919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513034.28605155624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6267557.151288919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513034.28605155624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6267557.151288919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513034.28605155624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6267557.151288919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513034.28605155624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6267557.151288919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513034.28605155624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6267557.151288919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513034.28605155624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6267557.151288919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513034.28605155624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6267557.151288919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513034.28605155624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6267557.151288919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513034.28605155624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6267557.151288919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513034.28605155624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6267557.151288919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513034.28605155624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6267557.151288919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513034.28605155624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6267557.151288919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513034.28605155624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6267557.151288919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513034.28605155624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6267557.151288919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513034.28605155624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6267557.151288919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513034.28605155624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6267557.151288919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513034.28605155624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6267557.151288919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513034.28605155624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6267557.151288919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513034.28605155624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6267557.151288919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513034.28605155624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6267557.151288919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513034.28605155624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6267557.151288919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513034.28605155624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6267557.151288919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513034.28605155624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6267557.151288919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513034.28605155624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6267557.151288919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513034.28605155624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6267557.151288919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513034.28605155624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6267557.151288919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513034.28605155624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6267557.151288919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513034.28605155624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6267557.151288919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513034.28605155624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6267557.151288919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513034.28605155624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6267557.151288919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513034.28605155624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6267557.151288919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513034.28605155624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6267557.151288919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513034.28605155624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6267557.151288919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513034.28605155624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6267557.151288919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513034.28605155624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6267557.151288919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513034.28605155624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6267557.151288919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513034.28605155624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6267557.151288919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513034.28605155624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6267557.151288919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513034.28605155624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6267557.151288919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513034.28605155624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6267557.151288919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513034.28605155624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6267557.151288919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513034.28605155624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6267557.151288919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513034.28605155624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6267557.151288919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513034.28605155624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6267557.151288919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513034.28605155624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6267557.151288919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513034.28605155624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6267557.151288919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513034.28605155624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6267557.151288919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513034.28605155624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6267557.151288919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513034.28605155624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6267557.151288919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513034.28605155624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6267557.151288919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513034.28605155624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6267557.151288919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513034.28605155624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6267557.151288919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513034.28605155624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6267557.151288919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513034.28605155624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6267557.151288919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513034.28605155624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6267557.151288919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513034.28605155624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6267557.151288919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513034.28605155624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6267557.151288919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513034.28605155624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6267557.151288919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513034.28605155624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6267557.151288919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513034.28605155624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6267557.151288919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513034.28605155624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6267557.151288919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513034.28605155624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6267557.151288919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513034.28605155624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6267557.151288919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513034.28605155624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6267557.151288919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513034.28605155624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6267557.151288919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513034.28605155624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6267557.151288919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513034.28605155624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6267557.151288919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513034.28605155624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6267557.151288919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513034.28605155624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6267557.151288919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513034.28605155624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6267557.151288919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513034.28605155624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6267557.151288919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513034.28605155624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6267557.151288919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513034.28605155624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6267557.151288919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513034.28605155624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6267557.151288919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513034.28605155624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6267557.151288919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513034.28605155624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6267557.151288919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513034.28605155624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6267557.151288919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513034.28605155624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6267557.151288919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513034.28605155624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6267557.151288919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513034.28605155624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6267557.151288919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513034.28605155624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6267557.151288919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513034.28605155624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6267557.151288919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513034.28605155624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6267557.151288919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513034.28605155624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6267557.151288919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513034.28605155624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6267557.151288919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513034.28605155624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6267557.151288919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513034.28605155624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6267557.151288919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513034.28605155624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6267557.151288919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513034.28605155624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6267557.151288919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513034.28605155624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6267557.151288919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513034.28605155624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6267557.151288919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513034.28605155624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6267557.151288919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513034.28605155624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6267557.151288919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513034.28605155624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6267557.151288919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513034.28605155624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6267557.151288919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513034.28605155624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6267557.151288919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513034.28605155624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6267557.151288919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513034.28605155624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6267557.151288919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513034.28605155624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6267557.151288919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513034.28605155624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6267557.151288919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43"/>
  <sheetViews>
    <sheetView workbookViewId="0" topLeftCell="A1">
      <selection activeCell="B8" sqref="B8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51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1576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6062040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6.52</v>
      </c>
    </row>
    <row r="11" spans="1:2" ht="12.75">
      <c r="A11" t="s">
        <v>43</v>
      </c>
      <c r="B11" s="46">
        <v>14.19</v>
      </c>
    </row>
    <row r="12" spans="1:2" ht="12.75">
      <c r="A12" t="s">
        <v>47</v>
      </c>
      <c r="B12" s="47">
        <v>550000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>B16+1</f>
        <v>-4</v>
      </c>
      <c r="D16" s="3">
        <f aca="true" t="shared" si="0" ref="D16:AK16">C16+1</f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7455.1104</v>
      </c>
      <c r="H17" s="7">
        <f>($B5*$B6*8760)/1000</f>
        <v>12425.184</v>
      </c>
      <c r="I17" s="7">
        <f aca="true" t="shared" si="1" ref="I17:AK17">($B5*$B6*8760)/1000</f>
        <v>12425.184</v>
      </c>
      <c r="J17" s="7">
        <f t="shared" si="1"/>
        <v>12425.184</v>
      </c>
      <c r="K17" s="7">
        <f t="shared" si="1"/>
        <v>12425.184</v>
      </c>
      <c r="L17" s="7">
        <f t="shared" si="1"/>
        <v>12425.184</v>
      </c>
      <c r="M17" s="7">
        <f t="shared" si="1"/>
        <v>12425.184</v>
      </c>
      <c r="N17" s="7">
        <f t="shared" si="1"/>
        <v>12425.184</v>
      </c>
      <c r="O17" s="7">
        <f t="shared" si="1"/>
        <v>12425.184</v>
      </c>
      <c r="P17" s="7">
        <f t="shared" si="1"/>
        <v>12425.184</v>
      </c>
      <c r="Q17" s="7">
        <f t="shared" si="1"/>
        <v>12425.184</v>
      </c>
      <c r="R17" s="7">
        <f t="shared" si="1"/>
        <v>12425.184</v>
      </c>
      <c r="S17" s="7">
        <f t="shared" si="1"/>
        <v>12425.184</v>
      </c>
      <c r="T17" s="7">
        <f t="shared" si="1"/>
        <v>12425.184</v>
      </c>
      <c r="U17" s="7">
        <f t="shared" si="1"/>
        <v>12425.184</v>
      </c>
      <c r="V17" s="7">
        <f t="shared" si="1"/>
        <v>12425.184</v>
      </c>
      <c r="W17" s="7">
        <f t="shared" si="1"/>
        <v>12425.184</v>
      </c>
      <c r="X17" s="7">
        <f t="shared" si="1"/>
        <v>12425.184</v>
      </c>
      <c r="Y17" s="7">
        <f t="shared" si="1"/>
        <v>12425.184</v>
      </c>
      <c r="Z17" s="7">
        <f t="shared" si="1"/>
        <v>12425.184</v>
      </c>
      <c r="AA17" s="7">
        <f t="shared" si="1"/>
        <v>12425.184</v>
      </c>
      <c r="AB17" s="7">
        <f t="shared" si="1"/>
        <v>12425.184</v>
      </c>
      <c r="AC17" s="7">
        <f t="shared" si="1"/>
        <v>12425.184</v>
      </c>
      <c r="AD17" s="7">
        <f t="shared" si="1"/>
        <v>12425.184</v>
      </c>
      <c r="AE17" s="7">
        <f t="shared" si="1"/>
        <v>12425.184</v>
      </c>
      <c r="AF17" s="7">
        <f t="shared" si="1"/>
        <v>12425.184</v>
      </c>
      <c r="AG17" s="7">
        <f t="shared" si="1"/>
        <v>12425.184</v>
      </c>
      <c r="AH17" s="7">
        <f t="shared" si="1"/>
        <v>12425.184</v>
      </c>
      <c r="AI17" s="7">
        <f t="shared" si="1"/>
        <v>12425.184</v>
      </c>
      <c r="AJ17" s="7">
        <f t="shared" si="1"/>
        <v>12425.184</v>
      </c>
      <c r="AK17" s="7">
        <f t="shared" si="1"/>
        <v>12425.184</v>
      </c>
      <c r="AL17" s="7">
        <f>SUM(B17:AK17)</f>
        <v>380210.63040000014</v>
      </c>
    </row>
    <row r="19" spans="1:38" ht="12.75">
      <c r="A19" t="s">
        <v>10</v>
      </c>
      <c r="B19" s="47">
        <f>$B7*$B8*0.15</f>
        <v>72744.48</v>
      </c>
      <c r="C19" s="47">
        <f>$B7*$B8*0.35</f>
        <v>169737.12</v>
      </c>
      <c r="D19" s="47">
        <f>$B7*$B8*0.6</f>
        <v>290977.92</v>
      </c>
      <c r="E19" s="47">
        <f>$B7*$B8*0.8</f>
        <v>387970.56000000006</v>
      </c>
      <c r="F19" s="47">
        <f>$B7*$B8*1</f>
        <v>484963.2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1406393.28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ESBWR_amort!F18</f>
        <v>474213.4948715332</v>
      </c>
      <c r="H20" s="47">
        <f>G20</f>
        <v>474213.4948715332</v>
      </c>
      <c r="I20" s="47">
        <f aca="true" t="shared" si="3" ref="I20:AE20">H20</f>
        <v>474213.4948715332</v>
      </c>
      <c r="J20" s="47">
        <f t="shared" si="3"/>
        <v>474213.4948715332</v>
      </c>
      <c r="K20" s="47">
        <f t="shared" si="3"/>
        <v>474213.4948715332</v>
      </c>
      <c r="L20" s="47">
        <f t="shared" si="3"/>
        <v>474213.4948715332</v>
      </c>
      <c r="M20" s="47">
        <f t="shared" si="3"/>
        <v>474213.4948715332</v>
      </c>
      <c r="N20" s="47">
        <f t="shared" si="3"/>
        <v>474213.4948715332</v>
      </c>
      <c r="O20" s="47">
        <f t="shared" si="3"/>
        <v>474213.4948715332</v>
      </c>
      <c r="P20" s="47">
        <f t="shared" si="3"/>
        <v>474213.4948715332</v>
      </c>
      <c r="Q20" s="47">
        <f t="shared" si="3"/>
        <v>474213.4948715332</v>
      </c>
      <c r="R20" s="47">
        <f t="shared" si="3"/>
        <v>474213.4948715332</v>
      </c>
      <c r="S20" s="47">
        <f t="shared" si="3"/>
        <v>474213.4948715332</v>
      </c>
      <c r="T20" s="47">
        <f t="shared" si="3"/>
        <v>474213.4948715332</v>
      </c>
      <c r="U20" s="47">
        <f t="shared" si="3"/>
        <v>474213.4948715332</v>
      </c>
      <c r="V20" s="47">
        <f t="shared" si="3"/>
        <v>474213.4948715332</v>
      </c>
      <c r="W20" s="47">
        <f t="shared" si="3"/>
        <v>474213.4948715332</v>
      </c>
      <c r="X20" s="47">
        <f t="shared" si="3"/>
        <v>474213.4948715332</v>
      </c>
      <c r="Y20" s="47">
        <f t="shared" si="3"/>
        <v>474213.4948715332</v>
      </c>
      <c r="Z20" s="47">
        <f t="shared" si="3"/>
        <v>474213.4948715332</v>
      </c>
      <c r="AA20" s="47">
        <f t="shared" si="3"/>
        <v>474213.4948715332</v>
      </c>
      <c r="AB20" s="47">
        <f t="shared" si="3"/>
        <v>474213.4948715332</v>
      </c>
      <c r="AC20" s="47">
        <f t="shared" si="3"/>
        <v>474213.4948715332</v>
      </c>
      <c r="AD20" s="47">
        <f t="shared" si="3"/>
        <v>474213.4948715332</v>
      </c>
      <c r="AE20" s="47">
        <f t="shared" si="3"/>
        <v>474213.4948715332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11855337.371788327</v>
      </c>
    </row>
    <row r="21" spans="1:38" ht="12.75">
      <c r="A21" t="s">
        <v>44</v>
      </c>
      <c r="B21" s="47">
        <f>B17*$B$10</f>
        <v>0</v>
      </c>
      <c r="C21" s="47">
        <f aca="true" t="shared" si="4" ref="C21:AK21">C17*$B$10</f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48607.31980799999</v>
      </c>
      <c r="H21" s="47">
        <f t="shared" si="4"/>
        <v>81012.19967999999</v>
      </c>
      <c r="I21" s="47">
        <f t="shared" si="4"/>
        <v>81012.19967999999</v>
      </c>
      <c r="J21" s="47">
        <f t="shared" si="4"/>
        <v>81012.19967999999</v>
      </c>
      <c r="K21" s="47">
        <f t="shared" si="4"/>
        <v>81012.19967999999</v>
      </c>
      <c r="L21" s="47">
        <f t="shared" si="4"/>
        <v>81012.19967999999</v>
      </c>
      <c r="M21" s="47">
        <f t="shared" si="4"/>
        <v>81012.19967999999</v>
      </c>
      <c r="N21" s="47">
        <f t="shared" si="4"/>
        <v>81012.19967999999</v>
      </c>
      <c r="O21" s="47">
        <f t="shared" si="4"/>
        <v>81012.19967999999</v>
      </c>
      <c r="P21" s="47">
        <f t="shared" si="4"/>
        <v>81012.19967999999</v>
      </c>
      <c r="Q21" s="47">
        <f t="shared" si="4"/>
        <v>81012.19967999999</v>
      </c>
      <c r="R21" s="47">
        <f t="shared" si="4"/>
        <v>81012.19967999999</v>
      </c>
      <c r="S21" s="47">
        <f t="shared" si="4"/>
        <v>81012.19967999999</v>
      </c>
      <c r="T21" s="47">
        <f t="shared" si="4"/>
        <v>81012.19967999999</v>
      </c>
      <c r="U21" s="47">
        <f t="shared" si="4"/>
        <v>81012.19967999999</v>
      </c>
      <c r="V21" s="47">
        <f t="shared" si="4"/>
        <v>81012.19967999999</v>
      </c>
      <c r="W21" s="47">
        <f t="shared" si="4"/>
        <v>81012.19967999999</v>
      </c>
      <c r="X21" s="47">
        <f t="shared" si="4"/>
        <v>81012.19967999999</v>
      </c>
      <c r="Y21" s="47">
        <f t="shared" si="4"/>
        <v>81012.19967999999</v>
      </c>
      <c r="Z21" s="47">
        <f t="shared" si="4"/>
        <v>81012.19967999999</v>
      </c>
      <c r="AA21" s="47">
        <f t="shared" si="4"/>
        <v>81012.19967999999</v>
      </c>
      <c r="AB21" s="47">
        <f t="shared" si="4"/>
        <v>81012.19967999999</v>
      </c>
      <c r="AC21" s="47">
        <f t="shared" si="4"/>
        <v>81012.19967999999</v>
      </c>
      <c r="AD21" s="47">
        <f t="shared" si="4"/>
        <v>81012.19967999999</v>
      </c>
      <c r="AE21" s="47">
        <f t="shared" si="4"/>
        <v>81012.19967999999</v>
      </c>
      <c r="AF21" s="47">
        <f t="shared" si="4"/>
        <v>81012.19967999999</v>
      </c>
      <c r="AG21" s="47">
        <f t="shared" si="4"/>
        <v>81012.19967999999</v>
      </c>
      <c r="AH21" s="47">
        <f t="shared" si="4"/>
        <v>81012.19967999999</v>
      </c>
      <c r="AI21" s="47">
        <f t="shared" si="4"/>
        <v>81012.19967999999</v>
      </c>
      <c r="AJ21" s="47">
        <f t="shared" si="4"/>
        <v>81012.19967999999</v>
      </c>
      <c r="AK21" s="47">
        <f t="shared" si="4"/>
        <v>81012.19967999999</v>
      </c>
      <c r="AL21" s="47">
        <f t="shared" si="2"/>
        <v>2478973.3102080007</v>
      </c>
    </row>
    <row r="22" spans="1:38" ht="12.75">
      <c r="A22" t="s">
        <v>45</v>
      </c>
      <c r="B22" s="47">
        <f>B17*$B$11</f>
        <v>0</v>
      </c>
      <c r="C22" s="47">
        <f aca="true" t="shared" si="5" ref="C22:AK22">C17*$B$11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105788.016576</v>
      </c>
      <c r="H22" s="47">
        <f t="shared" si="5"/>
        <v>176313.36096</v>
      </c>
      <c r="I22" s="47">
        <f t="shared" si="5"/>
        <v>176313.36096</v>
      </c>
      <c r="J22" s="47">
        <f t="shared" si="5"/>
        <v>176313.36096</v>
      </c>
      <c r="K22" s="47">
        <f t="shared" si="5"/>
        <v>176313.36096</v>
      </c>
      <c r="L22" s="47">
        <f t="shared" si="5"/>
        <v>176313.36096</v>
      </c>
      <c r="M22" s="47">
        <f t="shared" si="5"/>
        <v>176313.36096</v>
      </c>
      <c r="N22" s="47">
        <f t="shared" si="5"/>
        <v>176313.36096</v>
      </c>
      <c r="O22" s="47">
        <f t="shared" si="5"/>
        <v>176313.36096</v>
      </c>
      <c r="P22" s="47">
        <f t="shared" si="5"/>
        <v>176313.36096</v>
      </c>
      <c r="Q22" s="47">
        <f t="shared" si="5"/>
        <v>176313.36096</v>
      </c>
      <c r="R22" s="47">
        <f t="shared" si="5"/>
        <v>176313.36096</v>
      </c>
      <c r="S22" s="47">
        <f t="shared" si="5"/>
        <v>176313.36096</v>
      </c>
      <c r="T22" s="47">
        <f t="shared" si="5"/>
        <v>176313.36096</v>
      </c>
      <c r="U22" s="47">
        <f t="shared" si="5"/>
        <v>176313.36096</v>
      </c>
      <c r="V22" s="47">
        <f t="shared" si="5"/>
        <v>176313.36096</v>
      </c>
      <c r="W22" s="47">
        <f t="shared" si="5"/>
        <v>176313.36096</v>
      </c>
      <c r="X22" s="47">
        <f t="shared" si="5"/>
        <v>176313.36096</v>
      </c>
      <c r="Y22" s="47">
        <f t="shared" si="5"/>
        <v>176313.36096</v>
      </c>
      <c r="Z22" s="47">
        <f t="shared" si="5"/>
        <v>176313.36096</v>
      </c>
      <c r="AA22" s="47">
        <f t="shared" si="5"/>
        <v>176313.36096</v>
      </c>
      <c r="AB22" s="47">
        <f t="shared" si="5"/>
        <v>176313.36096</v>
      </c>
      <c r="AC22" s="47">
        <f t="shared" si="5"/>
        <v>176313.36096</v>
      </c>
      <c r="AD22" s="47">
        <f t="shared" si="5"/>
        <v>176313.36096</v>
      </c>
      <c r="AE22" s="47">
        <f t="shared" si="5"/>
        <v>176313.36096</v>
      </c>
      <c r="AF22" s="47">
        <f t="shared" si="5"/>
        <v>176313.36096</v>
      </c>
      <c r="AG22" s="47">
        <f t="shared" si="5"/>
        <v>176313.36096</v>
      </c>
      <c r="AH22" s="47">
        <f t="shared" si="5"/>
        <v>176313.36096</v>
      </c>
      <c r="AI22" s="47">
        <f t="shared" si="5"/>
        <v>176313.36096</v>
      </c>
      <c r="AJ22" s="47">
        <f t="shared" si="5"/>
        <v>176313.36096</v>
      </c>
      <c r="AK22" s="47">
        <f t="shared" si="5"/>
        <v>176313.36096</v>
      </c>
      <c r="AL22" s="47">
        <f t="shared" si="2"/>
        <v>5395188.845376003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27961.290322580648</v>
      </c>
      <c r="H23" s="47">
        <f>G23</f>
        <v>27961.290322580648</v>
      </c>
      <c r="I23" s="47">
        <f aca="true" t="shared" si="6" ref="I23:AK23">H23</f>
        <v>27961.290322580648</v>
      </c>
      <c r="J23" s="47">
        <f t="shared" si="6"/>
        <v>27961.290322580648</v>
      </c>
      <c r="K23" s="47">
        <f t="shared" si="6"/>
        <v>27961.290322580648</v>
      </c>
      <c r="L23" s="47">
        <f t="shared" si="6"/>
        <v>27961.290322580648</v>
      </c>
      <c r="M23" s="47">
        <f t="shared" si="6"/>
        <v>27961.290322580648</v>
      </c>
      <c r="N23" s="47">
        <f t="shared" si="6"/>
        <v>27961.290322580648</v>
      </c>
      <c r="O23" s="47">
        <f t="shared" si="6"/>
        <v>27961.290322580648</v>
      </c>
      <c r="P23" s="47">
        <f t="shared" si="6"/>
        <v>27961.290322580648</v>
      </c>
      <c r="Q23" s="47">
        <f t="shared" si="6"/>
        <v>27961.290322580648</v>
      </c>
      <c r="R23" s="47">
        <f t="shared" si="6"/>
        <v>27961.290322580648</v>
      </c>
      <c r="S23" s="47">
        <f t="shared" si="6"/>
        <v>27961.290322580648</v>
      </c>
      <c r="T23" s="47">
        <f t="shared" si="6"/>
        <v>27961.290322580648</v>
      </c>
      <c r="U23" s="47">
        <f t="shared" si="6"/>
        <v>27961.290322580648</v>
      </c>
      <c r="V23" s="47">
        <f t="shared" si="6"/>
        <v>27961.290322580648</v>
      </c>
      <c r="W23" s="47">
        <f t="shared" si="6"/>
        <v>27961.290322580648</v>
      </c>
      <c r="X23" s="47">
        <f t="shared" si="6"/>
        <v>27961.290322580648</v>
      </c>
      <c r="Y23" s="47">
        <f t="shared" si="6"/>
        <v>27961.290322580648</v>
      </c>
      <c r="Z23" s="47">
        <f t="shared" si="6"/>
        <v>27961.290322580648</v>
      </c>
      <c r="AA23" s="47">
        <f t="shared" si="6"/>
        <v>27961.290322580648</v>
      </c>
      <c r="AB23" s="47">
        <f t="shared" si="6"/>
        <v>27961.290322580648</v>
      </c>
      <c r="AC23" s="47">
        <f t="shared" si="6"/>
        <v>27961.290322580648</v>
      </c>
      <c r="AD23" s="47">
        <f t="shared" si="6"/>
        <v>27961.290322580648</v>
      </c>
      <c r="AE23" s="47">
        <f t="shared" si="6"/>
        <v>27961.290322580648</v>
      </c>
      <c r="AF23" s="47">
        <f t="shared" si="6"/>
        <v>27961.290322580648</v>
      </c>
      <c r="AG23" s="47">
        <f t="shared" si="6"/>
        <v>27961.290322580648</v>
      </c>
      <c r="AH23" s="47">
        <f t="shared" si="6"/>
        <v>27961.290322580648</v>
      </c>
      <c r="AI23" s="47">
        <f t="shared" si="6"/>
        <v>27961.290322580648</v>
      </c>
      <c r="AJ23" s="47">
        <f t="shared" si="6"/>
        <v>27961.290322580648</v>
      </c>
      <c r="AK23" s="47">
        <f t="shared" si="6"/>
        <v>27961.290322580648</v>
      </c>
      <c r="AL23" s="47">
        <f t="shared" si="2"/>
        <v>866799.9999999997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508.38709677419354</v>
      </c>
      <c r="H24" s="47">
        <f>G24</f>
        <v>508.38709677419354</v>
      </c>
      <c r="I24" s="47">
        <f aca="true" t="shared" si="7" ref="I24:AK24">H24</f>
        <v>508.38709677419354</v>
      </c>
      <c r="J24" s="47">
        <f t="shared" si="7"/>
        <v>508.38709677419354</v>
      </c>
      <c r="K24" s="47">
        <f t="shared" si="7"/>
        <v>508.38709677419354</v>
      </c>
      <c r="L24" s="47">
        <f t="shared" si="7"/>
        <v>508.38709677419354</v>
      </c>
      <c r="M24" s="47">
        <f t="shared" si="7"/>
        <v>508.38709677419354</v>
      </c>
      <c r="N24" s="47">
        <f t="shared" si="7"/>
        <v>508.38709677419354</v>
      </c>
      <c r="O24" s="47">
        <f t="shared" si="7"/>
        <v>508.38709677419354</v>
      </c>
      <c r="P24" s="47">
        <f t="shared" si="7"/>
        <v>508.38709677419354</v>
      </c>
      <c r="Q24" s="47">
        <f t="shared" si="7"/>
        <v>508.38709677419354</v>
      </c>
      <c r="R24" s="47">
        <f t="shared" si="7"/>
        <v>508.38709677419354</v>
      </c>
      <c r="S24" s="47">
        <f t="shared" si="7"/>
        <v>508.38709677419354</v>
      </c>
      <c r="T24" s="47">
        <f t="shared" si="7"/>
        <v>508.38709677419354</v>
      </c>
      <c r="U24" s="47">
        <f t="shared" si="7"/>
        <v>508.38709677419354</v>
      </c>
      <c r="V24" s="47">
        <f t="shared" si="7"/>
        <v>508.38709677419354</v>
      </c>
      <c r="W24" s="47">
        <f t="shared" si="7"/>
        <v>508.38709677419354</v>
      </c>
      <c r="X24" s="47">
        <f t="shared" si="7"/>
        <v>508.38709677419354</v>
      </c>
      <c r="Y24" s="47">
        <f t="shared" si="7"/>
        <v>508.38709677419354</v>
      </c>
      <c r="Z24" s="47">
        <f t="shared" si="7"/>
        <v>508.38709677419354</v>
      </c>
      <c r="AA24" s="47">
        <f t="shared" si="7"/>
        <v>508.38709677419354</v>
      </c>
      <c r="AB24" s="47">
        <f t="shared" si="7"/>
        <v>508.38709677419354</v>
      </c>
      <c r="AC24" s="47">
        <f t="shared" si="7"/>
        <v>508.38709677419354</v>
      </c>
      <c r="AD24" s="47">
        <f t="shared" si="7"/>
        <v>508.38709677419354</v>
      </c>
      <c r="AE24" s="47">
        <f t="shared" si="7"/>
        <v>508.38709677419354</v>
      </c>
      <c r="AF24" s="47">
        <f t="shared" si="7"/>
        <v>508.38709677419354</v>
      </c>
      <c r="AG24" s="47">
        <f t="shared" si="7"/>
        <v>508.38709677419354</v>
      </c>
      <c r="AH24" s="47">
        <f t="shared" si="7"/>
        <v>508.38709677419354</v>
      </c>
      <c r="AI24" s="47">
        <f t="shared" si="7"/>
        <v>508.38709677419354</v>
      </c>
      <c r="AJ24" s="47">
        <f t="shared" si="7"/>
        <v>508.38709677419354</v>
      </c>
      <c r="AK24" s="47">
        <f t="shared" si="7"/>
        <v>508.38709677419354</v>
      </c>
      <c r="AL24" s="47">
        <f t="shared" si="2"/>
        <v>15759.999999999993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>SUM(B19:B24)</f>
        <v>72744.48</v>
      </c>
      <c r="C26" s="48">
        <f aca="true" t="shared" si="8" ref="C26:AK26">SUM(C19:C24)</f>
        <v>169737.12</v>
      </c>
      <c r="D26" s="48">
        <f t="shared" si="8"/>
        <v>290977.92</v>
      </c>
      <c r="E26" s="48">
        <f t="shared" si="8"/>
        <v>387970.56000000006</v>
      </c>
      <c r="F26" s="48">
        <f t="shared" si="8"/>
        <v>484963.2</v>
      </c>
      <c r="G26" s="48">
        <f t="shared" si="8"/>
        <v>657078.5086748879</v>
      </c>
      <c r="H26" s="48">
        <f t="shared" si="8"/>
        <v>760008.732930888</v>
      </c>
      <c r="I26" s="48">
        <f t="shared" si="8"/>
        <v>760008.732930888</v>
      </c>
      <c r="J26" s="48">
        <f t="shared" si="8"/>
        <v>760008.732930888</v>
      </c>
      <c r="K26" s="48">
        <f t="shared" si="8"/>
        <v>760008.732930888</v>
      </c>
      <c r="L26" s="48">
        <f t="shared" si="8"/>
        <v>760008.732930888</v>
      </c>
      <c r="M26" s="48">
        <f t="shared" si="8"/>
        <v>760008.732930888</v>
      </c>
      <c r="N26" s="48">
        <f t="shared" si="8"/>
        <v>760008.732930888</v>
      </c>
      <c r="O26" s="48">
        <f t="shared" si="8"/>
        <v>760008.732930888</v>
      </c>
      <c r="P26" s="48">
        <f t="shared" si="8"/>
        <v>760008.732930888</v>
      </c>
      <c r="Q26" s="48">
        <f t="shared" si="8"/>
        <v>760008.732930888</v>
      </c>
      <c r="R26" s="48">
        <f t="shared" si="8"/>
        <v>760008.732930888</v>
      </c>
      <c r="S26" s="48">
        <f t="shared" si="8"/>
        <v>760008.732930888</v>
      </c>
      <c r="T26" s="48">
        <f t="shared" si="8"/>
        <v>760008.732930888</v>
      </c>
      <c r="U26" s="48">
        <f t="shared" si="8"/>
        <v>760008.732930888</v>
      </c>
      <c r="V26" s="48">
        <f t="shared" si="8"/>
        <v>760008.732930888</v>
      </c>
      <c r="W26" s="48">
        <f t="shared" si="8"/>
        <v>760008.732930888</v>
      </c>
      <c r="X26" s="48">
        <f t="shared" si="8"/>
        <v>760008.732930888</v>
      </c>
      <c r="Y26" s="48">
        <f t="shared" si="8"/>
        <v>760008.732930888</v>
      </c>
      <c r="Z26" s="48">
        <f t="shared" si="8"/>
        <v>760008.732930888</v>
      </c>
      <c r="AA26" s="48">
        <f t="shared" si="8"/>
        <v>760008.732930888</v>
      </c>
      <c r="AB26" s="48">
        <f t="shared" si="8"/>
        <v>760008.732930888</v>
      </c>
      <c r="AC26" s="48">
        <f t="shared" si="8"/>
        <v>760008.732930888</v>
      </c>
      <c r="AD26" s="48">
        <f t="shared" si="8"/>
        <v>760008.732930888</v>
      </c>
      <c r="AE26" s="48">
        <f t="shared" si="8"/>
        <v>760008.732930888</v>
      </c>
      <c r="AF26" s="48">
        <f t="shared" si="8"/>
        <v>285795.23805935483</v>
      </c>
      <c r="AG26" s="48">
        <f t="shared" si="8"/>
        <v>285795.23805935483</v>
      </c>
      <c r="AH26" s="48">
        <f t="shared" si="8"/>
        <v>285795.23805935483</v>
      </c>
      <c r="AI26" s="48">
        <f t="shared" si="8"/>
        <v>285795.23805935483</v>
      </c>
      <c r="AJ26" s="48">
        <f t="shared" si="8"/>
        <v>285795.23805935483</v>
      </c>
      <c r="AK26" s="48">
        <f t="shared" si="8"/>
        <v>285795.23805935483</v>
      </c>
      <c r="AL26" s="48"/>
    </row>
    <row r="28" spans="1:2" s="4" customFormat="1" ht="15.75">
      <c r="A28" s="4" t="s">
        <v>48</v>
      </c>
      <c r="B28" s="49">
        <f>NPV(0.05,B26:AK26)/NPV(0.05,B17:AK17)</f>
        <v>66.34517025660924</v>
      </c>
    </row>
    <row r="29" ht="12.75">
      <c r="A29" t="s">
        <v>49</v>
      </c>
    </row>
    <row r="43" ht="12.75">
      <c r="AM43" s="7">
        <f>($B$7+AL41)/25</f>
        <v>242481.6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ESBWR!B7</f>
        <v>6062040</v>
      </c>
      <c r="E5" s="8"/>
      <c r="F5" s="14"/>
      <c r="G5" s="15" t="s">
        <v>21</v>
      </c>
      <c r="H5" s="17">
        <f>IF(Values_Entered,-PMT(Interest_Rate/Num_Pmt_Per_Year,Loan_Years*Num_Pmt_Per_Year,Loan_Amount),"")</f>
        <v>474213.4948715332</v>
      </c>
      <c r="I5" s="18"/>
      <c r="J5" s="8"/>
    </row>
    <row r="6" spans="1:10" ht="14.25">
      <c r="A6" s="8"/>
      <c r="B6" s="14"/>
      <c r="C6" s="15" t="s">
        <v>22</v>
      </c>
      <c r="D6" s="19">
        <f>ESBWR!B9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5793297.371788339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6062040</v>
      </c>
      <c r="D18" s="39">
        <f aca="true" t="shared" si="1" ref="D18:D81">IF(Pay_Num&lt;&gt;"",Scheduled_Monthly_Payment,"")</f>
        <v>474213.4948715332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474213.4948715332</v>
      </c>
      <c r="G18" s="39">
        <f aca="true" t="shared" si="4" ref="G18:G81">IF(Pay_Num&lt;&gt;"",Total_Pay-Int,"")</f>
        <v>110491.09487153322</v>
      </c>
      <c r="H18" s="39">
        <f>IF(Pay_Num&lt;&gt;"",Beg_Bal*(Interest_Rate/Num_Pmt_Per_Year),"")</f>
        <v>363722.39999999997</v>
      </c>
      <c r="I18" s="39">
        <f aca="true" t="shared" si="5" ref="I18:I81">IF(AND(Pay_Num&lt;&gt;"",Sched_Pay+Extra_Pay&lt;Beg_Bal),Beg_Bal-Princ,IF(Pay_Num&lt;&gt;"",0,""))</f>
        <v>5951548.905128467</v>
      </c>
      <c r="J18" s="39">
        <f>SUM($H$18:$H18)</f>
        <v>363722.39999999997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5951548.905128467</v>
      </c>
      <c r="D19" s="40">
        <f t="shared" si="1"/>
        <v>474213.4948715332</v>
      </c>
      <c r="E19" s="41">
        <f t="shared" si="2"/>
        <v>0</v>
      </c>
      <c r="F19" s="40">
        <f t="shared" si="3"/>
        <v>474213.4948715332</v>
      </c>
      <c r="G19" s="40">
        <f t="shared" si="4"/>
        <v>117120.56056382519</v>
      </c>
      <c r="H19" s="40">
        <f aca="true" t="shared" si="8" ref="H19:H82">IF(Pay_Num&lt;&gt;"",Beg_Bal*Interest_Rate/Num_Pmt_Per_Year,"")</f>
        <v>357092.934307708</v>
      </c>
      <c r="I19" s="40">
        <f t="shared" si="5"/>
        <v>5834428.344564642</v>
      </c>
      <c r="J19" s="40">
        <f>SUM($H$18:$H19)</f>
        <v>720815.334307708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5834428.344564642</v>
      </c>
      <c r="D20" s="40">
        <f t="shared" si="1"/>
        <v>474213.4948715332</v>
      </c>
      <c r="E20" s="41">
        <f t="shared" si="2"/>
        <v>0</v>
      </c>
      <c r="F20" s="40">
        <f t="shared" si="3"/>
        <v>474213.4948715332</v>
      </c>
      <c r="G20" s="40">
        <f t="shared" si="4"/>
        <v>124147.7941976547</v>
      </c>
      <c r="H20" s="40">
        <f t="shared" si="8"/>
        <v>350065.7006738785</v>
      </c>
      <c r="I20" s="40">
        <f t="shared" si="5"/>
        <v>5710280.5503669875</v>
      </c>
      <c r="J20" s="40">
        <f>SUM($H$18:$H20)</f>
        <v>1070881.0349815865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5710280.5503669875</v>
      </c>
      <c r="D21" s="40">
        <f t="shared" si="1"/>
        <v>474213.4948715332</v>
      </c>
      <c r="E21" s="41">
        <f t="shared" si="2"/>
        <v>0</v>
      </c>
      <c r="F21" s="40">
        <f t="shared" si="3"/>
        <v>474213.4948715332</v>
      </c>
      <c r="G21" s="40">
        <f t="shared" si="4"/>
        <v>131596.66184951394</v>
      </c>
      <c r="H21" s="40">
        <f t="shared" si="8"/>
        <v>342616.83302201924</v>
      </c>
      <c r="I21" s="40">
        <f t="shared" si="5"/>
        <v>5578683.888517474</v>
      </c>
      <c r="J21" s="40">
        <f>SUM($H$18:$H21)</f>
        <v>1413497.8680036059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5578683.888517474</v>
      </c>
      <c r="D22" s="40">
        <f t="shared" si="1"/>
        <v>474213.4948715332</v>
      </c>
      <c r="E22" s="41">
        <f t="shared" si="2"/>
        <v>0</v>
      </c>
      <c r="F22" s="40">
        <f t="shared" si="3"/>
        <v>474213.4948715332</v>
      </c>
      <c r="G22" s="40">
        <f t="shared" si="4"/>
        <v>139492.46156048478</v>
      </c>
      <c r="H22" s="40">
        <f t="shared" si="8"/>
        <v>334721.0333110484</v>
      </c>
      <c r="I22" s="40">
        <f t="shared" si="5"/>
        <v>5439191.426956989</v>
      </c>
      <c r="J22" s="40">
        <f>SUM($H$18:$H22)</f>
        <v>1748218.9013146544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5439191.426956989</v>
      </c>
      <c r="D23" s="40">
        <f t="shared" si="1"/>
        <v>474213.4948715332</v>
      </c>
      <c r="E23" s="41">
        <f t="shared" si="2"/>
        <v>0</v>
      </c>
      <c r="F23" s="40">
        <f t="shared" si="3"/>
        <v>474213.4948715332</v>
      </c>
      <c r="G23" s="40">
        <f t="shared" si="4"/>
        <v>147862.0092541139</v>
      </c>
      <c r="H23" s="40">
        <f t="shared" si="8"/>
        <v>326351.4856174193</v>
      </c>
      <c r="I23" s="40">
        <f t="shared" si="5"/>
        <v>5291329.417702875</v>
      </c>
      <c r="J23" s="40">
        <f>SUM($H$18:$H23)</f>
        <v>2074570.3869320736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5291329.417702875</v>
      </c>
      <c r="D24" s="40">
        <f t="shared" si="1"/>
        <v>474213.4948715332</v>
      </c>
      <c r="E24" s="41">
        <f t="shared" si="2"/>
        <v>0</v>
      </c>
      <c r="F24" s="40">
        <f t="shared" si="3"/>
        <v>474213.4948715332</v>
      </c>
      <c r="G24" s="40">
        <f t="shared" si="4"/>
        <v>156733.7298093607</v>
      </c>
      <c r="H24" s="40">
        <f t="shared" si="8"/>
        <v>317479.7650621725</v>
      </c>
      <c r="I24" s="40">
        <f t="shared" si="5"/>
        <v>5134595.6878935145</v>
      </c>
      <c r="J24" s="40">
        <f>SUM($H$18:$H24)</f>
        <v>2392050.151994246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5134595.6878935145</v>
      </c>
      <c r="D25" s="40">
        <f t="shared" si="1"/>
        <v>474213.4948715332</v>
      </c>
      <c r="E25" s="41">
        <f t="shared" si="2"/>
        <v>0</v>
      </c>
      <c r="F25" s="40">
        <f t="shared" si="3"/>
        <v>474213.4948715332</v>
      </c>
      <c r="G25" s="40">
        <f t="shared" si="4"/>
        <v>166137.75359792233</v>
      </c>
      <c r="H25" s="40">
        <f t="shared" si="8"/>
        <v>308075.74127361085</v>
      </c>
      <c r="I25" s="40">
        <f t="shared" si="5"/>
        <v>4968457.934295592</v>
      </c>
      <c r="J25" s="40">
        <f>SUM($H$18:$H25)</f>
        <v>2700125.893267857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4968457.934295592</v>
      </c>
      <c r="D26" s="40">
        <f t="shared" si="1"/>
        <v>474213.4948715332</v>
      </c>
      <c r="E26" s="41">
        <f t="shared" si="2"/>
        <v>0</v>
      </c>
      <c r="F26" s="40">
        <f t="shared" si="3"/>
        <v>474213.4948715332</v>
      </c>
      <c r="G26" s="40">
        <f t="shared" si="4"/>
        <v>176106.01881379768</v>
      </c>
      <c r="H26" s="40">
        <f t="shared" si="8"/>
        <v>298107.4760577355</v>
      </c>
      <c r="I26" s="40">
        <f t="shared" si="5"/>
        <v>4792351.915481795</v>
      </c>
      <c r="J26" s="40">
        <f>SUM($H$18:$H26)</f>
        <v>2998233.369325592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4792351.915481795</v>
      </c>
      <c r="D27" s="40">
        <f t="shared" si="1"/>
        <v>474213.4948715332</v>
      </c>
      <c r="E27" s="41">
        <f t="shared" si="2"/>
        <v>0</v>
      </c>
      <c r="F27" s="40">
        <f t="shared" si="3"/>
        <v>474213.4948715332</v>
      </c>
      <c r="G27" s="40">
        <f t="shared" si="4"/>
        <v>186672.37994262553</v>
      </c>
      <c r="H27" s="40">
        <f t="shared" si="8"/>
        <v>287541.11492890766</v>
      </c>
      <c r="I27" s="40">
        <f t="shared" si="5"/>
        <v>4605679.535539169</v>
      </c>
      <c r="J27" s="40">
        <f>SUM($H$18:$H27)</f>
        <v>3285774.4842545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4605679.535539169</v>
      </c>
      <c r="D28" s="40">
        <f t="shared" si="1"/>
        <v>474213.4948715332</v>
      </c>
      <c r="E28" s="41">
        <f t="shared" si="2"/>
        <v>0</v>
      </c>
      <c r="F28" s="40">
        <f t="shared" si="3"/>
        <v>474213.4948715332</v>
      </c>
      <c r="G28" s="40">
        <f t="shared" si="4"/>
        <v>197872.72273918305</v>
      </c>
      <c r="H28" s="40">
        <f t="shared" si="8"/>
        <v>276340.77213235013</v>
      </c>
      <c r="I28" s="40">
        <f t="shared" si="5"/>
        <v>4407806.8127999855</v>
      </c>
      <c r="J28" s="40">
        <f>SUM($H$18:$H28)</f>
        <v>3562115.25638685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4407806.8127999855</v>
      </c>
      <c r="D29" s="40">
        <f t="shared" si="1"/>
        <v>474213.4948715332</v>
      </c>
      <c r="E29" s="41">
        <f t="shared" si="2"/>
        <v>0</v>
      </c>
      <c r="F29" s="40">
        <f t="shared" si="3"/>
        <v>474213.4948715332</v>
      </c>
      <c r="G29" s="40">
        <f t="shared" si="4"/>
        <v>209745.08610353403</v>
      </c>
      <c r="H29" s="40">
        <f t="shared" si="8"/>
        <v>264468.40876799915</v>
      </c>
      <c r="I29" s="40">
        <f t="shared" si="5"/>
        <v>4198061.726696451</v>
      </c>
      <c r="J29" s="40">
        <f>SUM($H$18:$H29)</f>
        <v>3826583.665154849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4198061.726696451</v>
      </c>
      <c r="D30" s="40">
        <f t="shared" si="1"/>
        <v>474213.4948715332</v>
      </c>
      <c r="E30" s="41">
        <f t="shared" si="2"/>
        <v>0</v>
      </c>
      <c r="F30" s="40">
        <f t="shared" si="3"/>
        <v>474213.4948715332</v>
      </c>
      <c r="G30" s="40">
        <f t="shared" si="4"/>
        <v>222329.7912697461</v>
      </c>
      <c r="H30" s="40">
        <f t="shared" si="8"/>
        <v>251883.70360178707</v>
      </c>
      <c r="I30" s="40">
        <f t="shared" si="5"/>
        <v>3975731.935426705</v>
      </c>
      <c r="J30" s="40">
        <f>SUM($H$18:$H30)</f>
        <v>4078467.368756636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3975731.935426705</v>
      </c>
      <c r="D31" s="40">
        <f t="shared" si="1"/>
        <v>474213.4948715332</v>
      </c>
      <c r="E31" s="41">
        <f t="shared" si="2"/>
        <v>0</v>
      </c>
      <c r="F31" s="40">
        <f t="shared" si="3"/>
        <v>474213.4948715332</v>
      </c>
      <c r="G31" s="40">
        <f t="shared" si="4"/>
        <v>235669.5787459309</v>
      </c>
      <c r="H31" s="40">
        <f t="shared" si="8"/>
        <v>238543.9161256023</v>
      </c>
      <c r="I31" s="40">
        <f t="shared" si="5"/>
        <v>3740062.356680774</v>
      </c>
      <c r="J31" s="40">
        <f>SUM($H$18:$H31)</f>
        <v>4317011.284882238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3740062.356680774</v>
      </c>
      <c r="D32" s="40">
        <f t="shared" si="1"/>
        <v>474213.4948715332</v>
      </c>
      <c r="E32" s="41">
        <f t="shared" si="2"/>
        <v>0</v>
      </c>
      <c r="F32" s="40">
        <f t="shared" si="3"/>
        <v>474213.4948715332</v>
      </c>
      <c r="G32" s="40">
        <f t="shared" si="4"/>
        <v>249809.75347068676</v>
      </c>
      <c r="H32" s="40">
        <f t="shared" si="8"/>
        <v>224403.74140084643</v>
      </c>
      <c r="I32" s="40">
        <f t="shared" si="5"/>
        <v>3490252.6032100874</v>
      </c>
      <c r="J32" s="40">
        <f>SUM($H$18:$H32)</f>
        <v>4541415.026283084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3490252.6032100874</v>
      </c>
      <c r="D33" s="40">
        <f t="shared" si="1"/>
        <v>474213.4948715332</v>
      </c>
      <c r="E33" s="41">
        <f t="shared" si="2"/>
        <v>0</v>
      </c>
      <c r="F33" s="40">
        <f t="shared" si="3"/>
        <v>474213.4948715332</v>
      </c>
      <c r="G33" s="40">
        <f t="shared" si="4"/>
        <v>264798.338678928</v>
      </c>
      <c r="H33" s="40">
        <f t="shared" si="8"/>
        <v>209415.15619260524</v>
      </c>
      <c r="I33" s="40">
        <f t="shared" si="5"/>
        <v>3225454.2645311593</v>
      </c>
      <c r="J33" s="40">
        <f>SUM($H$18:$H33)</f>
        <v>4750830.18247569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3225454.2645311593</v>
      </c>
      <c r="D34" s="40">
        <f t="shared" si="1"/>
        <v>474213.4948715332</v>
      </c>
      <c r="E34" s="41">
        <f t="shared" si="2"/>
        <v>0</v>
      </c>
      <c r="F34" s="40">
        <f t="shared" si="3"/>
        <v>474213.4948715332</v>
      </c>
      <c r="G34" s="40">
        <f t="shared" si="4"/>
        <v>280686.2389996636</v>
      </c>
      <c r="H34" s="40">
        <f t="shared" si="8"/>
        <v>193527.25587186957</v>
      </c>
      <c r="I34" s="40">
        <f t="shared" si="5"/>
        <v>2944768.025531496</v>
      </c>
      <c r="J34" s="40">
        <f>SUM($H$18:$H34)</f>
        <v>4944357.438347559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2944768.025531496</v>
      </c>
      <c r="D35" s="40">
        <f t="shared" si="1"/>
        <v>474213.4948715332</v>
      </c>
      <c r="E35" s="41">
        <f t="shared" si="2"/>
        <v>0</v>
      </c>
      <c r="F35" s="40">
        <f t="shared" si="3"/>
        <v>474213.4948715332</v>
      </c>
      <c r="G35" s="40">
        <f t="shared" si="4"/>
        <v>297527.41333964345</v>
      </c>
      <c r="H35" s="40">
        <f t="shared" si="8"/>
        <v>176686.08153188974</v>
      </c>
      <c r="I35" s="40">
        <f t="shared" si="5"/>
        <v>2647240.6121918526</v>
      </c>
      <c r="J35" s="40">
        <f>SUM($H$18:$H35)</f>
        <v>5121043.519879449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2647240.6121918526</v>
      </c>
      <c r="D36" s="40">
        <f t="shared" si="1"/>
        <v>474213.4948715332</v>
      </c>
      <c r="E36" s="41">
        <f t="shared" si="2"/>
        <v>0</v>
      </c>
      <c r="F36" s="40">
        <f t="shared" si="3"/>
        <v>474213.4948715332</v>
      </c>
      <c r="G36" s="40">
        <f t="shared" si="4"/>
        <v>315379.05814002204</v>
      </c>
      <c r="H36" s="40">
        <f t="shared" si="8"/>
        <v>158834.43673151114</v>
      </c>
      <c r="I36" s="40">
        <f t="shared" si="5"/>
        <v>2331861.5540518304</v>
      </c>
      <c r="J36" s="40">
        <f>SUM($H$18:$H36)</f>
        <v>5279877.95661096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2331861.5540518304</v>
      </c>
      <c r="D37" s="40">
        <f t="shared" si="1"/>
        <v>474213.4948715332</v>
      </c>
      <c r="E37" s="41">
        <f t="shared" si="2"/>
        <v>0</v>
      </c>
      <c r="F37" s="40">
        <f t="shared" si="3"/>
        <v>474213.4948715332</v>
      </c>
      <c r="G37" s="40">
        <f t="shared" si="4"/>
        <v>334301.8016284234</v>
      </c>
      <c r="H37" s="40">
        <f t="shared" si="8"/>
        <v>139911.69324310982</v>
      </c>
      <c r="I37" s="40">
        <f t="shared" si="5"/>
        <v>1997559.752423407</v>
      </c>
      <c r="J37" s="40">
        <f>SUM($H$18:$H37)</f>
        <v>5419789.64985407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1997559.752423407</v>
      </c>
      <c r="D38" s="40">
        <f t="shared" si="1"/>
        <v>474213.4948715332</v>
      </c>
      <c r="E38" s="41">
        <f t="shared" si="2"/>
        <v>0</v>
      </c>
      <c r="F38" s="40">
        <f t="shared" si="3"/>
        <v>474213.4948715332</v>
      </c>
      <c r="G38" s="40">
        <f t="shared" si="4"/>
        <v>354359.9097261288</v>
      </c>
      <c r="H38" s="40">
        <f t="shared" si="8"/>
        <v>119853.58514540442</v>
      </c>
      <c r="I38" s="40">
        <f t="shared" si="5"/>
        <v>1643199.8426972781</v>
      </c>
      <c r="J38" s="40">
        <f>SUM($H$18:$H38)</f>
        <v>5539643.234999474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1643199.8426972781</v>
      </c>
      <c r="D39" s="40">
        <f t="shared" si="1"/>
        <v>474213.4948715332</v>
      </c>
      <c r="E39" s="41">
        <f t="shared" si="2"/>
        <v>0</v>
      </c>
      <c r="F39" s="40">
        <f t="shared" si="3"/>
        <v>474213.4948715332</v>
      </c>
      <c r="G39" s="40">
        <f t="shared" si="4"/>
        <v>375621.5043096965</v>
      </c>
      <c r="H39" s="40">
        <f t="shared" si="8"/>
        <v>98591.99056183669</v>
      </c>
      <c r="I39" s="40">
        <f t="shared" si="5"/>
        <v>1267578.3383875815</v>
      </c>
      <c r="J39" s="40">
        <f>SUM($H$18:$H39)</f>
        <v>5638235.225561311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1267578.3383875815</v>
      </c>
      <c r="D40" s="40">
        <f t="shared" si="1"/>
        <v>474213.4948715332</v>
      </c>
      <c r="E40" s="41">
        <f t="shared" si="2"/>
        <v>0</v>
      </c>
      <c r="F40" s="40">
        <f t="shared" si="3"/>
        <v>474213.4948715332</v>
      </c>
      <c r="G40" s="40">
        <f t="shared" si="4"/>
        <v>398158.7945682783</v>
      </c>
      <c r="H40" s="40">
        <f t="shared" si="8"/>
        <v>76054.70030325488</v>
      </c>
      <c r="I40" s="40">
        <f t="shared" si="5"/>
        <v>869419.5438193032</v>
      </c>
      <c r="J40" s="40">
        <f>SUM($H$18:$H40)</f>
        <v>5714289.925864565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869419.5438193032</v>
      </c>
      <c r="D41" s="40">
        <f t="shared" si="1"/>
        <v>474213.4948715332</v>
      </c>
      <c r="E41" s="41">
        <f t="shared" si="2"/>
        <v>0</v>
      </c>
      <c r="F41" s="40">
        <f t="shared" si="3"/>
        <v>474213.4948715332</v>
      </c>
      <c r="G41" s="40">
        <f t="shared" si="4"/>
        <v>422048.322242375</v>
      </c>
      <c r="H41" s="40">
        <f t="shared" si="8"/>
        <v>52165.17262915819</v>
      </c>
      <c r="I41" s="40">
        <f t="shared" si="5"/>
        <v>447371.22157692816</v>
      </c>
      <c r="J41" s="40">
        <f>SUM($H$18:$H41)</f>
        <v>5766455.098493723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447371.22157692816</v>
      </c>
      <c r="D42" s="40">
        <f t="shared" si="1"/>
        <v>474213.4948715332</v>
      </c>
      <c r="E42" s="41">
        <f t="shared" si="2"/>
        <v>0</v>
      </c>
      <c r="F42" s="40">
        <f t="shared" si="3"/>
        <v>447371.22157692816</v>
      </c>
      <c r="G42" s="40">
        <f t="shared" si="4"/>
        <v>420528.9482823125</v>
      </c>
      <c r="H42" s="40">
        <f t="shared" si="8"/>
        <v>26842.27329461569</v>
      </c>
      <c r="I42" s="40">
        <f t="shared" si="5"/>
        <v>0</v>
      </c>
      <c r="J42" s="40">
        <f>SUM($H$18:$H42)</f>
        <v>5793297.371788339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474213.4948715332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5793297.371788339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474213.4948715332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5793297.371788339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474213.4948715332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5793297.371788339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474213.4948715332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5793297.371788339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474213.4948715332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5793297.371788339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474213.4948715332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5793297.371788339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474213.4948715332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5793297.371788339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474213.4948715332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5793297.371788339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474213.4948715332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5793297.371788339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474213.4948715332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5793297.371788339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474213.4948715332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5793297.371788339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474213.4948715332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5793297.371788339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474213.4948715332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5793297.371788339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474213.4948715332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5793297.371788339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474213.4948715332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5793297.371788339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474213.4948715332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5793297.371788339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474213.4948715332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5793297.371788339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474213.4948715332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5793297.371788339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474213.4948715332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5793297.371788339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474213.4948715332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5793297.371788339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474213.4948715332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5793297.371788339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474213.4948715332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5793297.371788339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474213.4948715332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5793297.371788339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474213.4948715332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5793297.371788339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474213.4948715332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5793297.371788339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474213.4948715332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5793297.371788339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474213.4948715332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5793297.371788339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474213.4948715332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5793297.371788339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474213.4948715332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5793297.371788339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474213.4948715332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5793297.371788339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474213.4948715332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5793297.371788339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474213.4948715332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5793297.371788339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474213.4948715332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5793297.371788339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474213.4948715332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5793297.371788339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474213.4948715332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5793297.371788339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474213.4948715332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5793297.371788339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474213.4948715332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5793297.371788339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474213.4948715332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5793297.371788339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474213.4948715332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5793297.371788339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474213.4948715332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5793297.371788339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474213.4948715332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5793297.371788339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474213.4948715332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5793297.371788339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474213.4948715332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5793297.371788339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474213.4948715332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5793297.371788339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474213.4948715332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5793297.371788339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474213.4948715332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5793297.371788339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474213.4948715332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5793297.371788339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474213.4948715332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5793297.371788339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474213.4948715332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5793297.371788339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474213.4948715332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5793297.371788339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474213.4948715332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5793297.371788339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474213.4948715332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5793297.371788339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474213.4948715332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5793297.371788339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474213.4948715332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5793297.371788339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474213.4948715332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5793297.371788339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474213.4948715332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5793297.371788339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474213.4948715332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5793297.371788339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474213.4948715332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5793297.371788339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474213.4948715332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5793297.371788339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474213.4948715332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5793297.371788339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474213.4948715332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5793297.371788339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474213.4948715332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5793297.371788339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474213.4948715332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5793297.371788339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474213.4948715332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5793297.371788339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474213.4948715332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5793297.371788339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474213.4948715332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5793297.371788339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474213.4948715332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5793297.371788339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474213.4948715332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5793297.371788339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474213.4948715332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5793297.371788339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474213.4948715332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5793297.371788339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474213.4948715332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5793297.371788339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474213.4948715332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5793297.371788339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474213.4948715332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5793297.371788339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474213.4948715332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5793297.371788339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474213.4948715332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5793297.371788339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474213.4948715332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5793297.371788339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474213.4948715332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5793297.371788339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474213.4948715332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5793297.371788339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474213.4948715332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5793297.371788339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474213.4948715332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5793297.371788339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474213.4948715332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5793297.371788339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474213.4948715332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5793297.371788339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474213.4948715332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5793297.371788339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474213.4948715332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5793297.371788339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474213.4948715332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5793297.371788339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474213.4948715332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5793297.371788339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474213.4948715332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5793297.371788339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474213.4948715332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5793297.371788339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474213.4948715332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5793297.371788339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474213.4948715332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5793297.371788339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474213.4948715332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5793297.371788339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474213.4948715332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5793297.371788339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474213.4948715332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5793297.371788339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474213.4948715332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5793297.371788339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474213.4948715332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5793297.371788339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474213.4948715332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5793297.371788339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474213.4948715332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5793297.371788339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474213.4948715332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5793297.371788339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474213.4948715332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5793297.371788339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474213.4948715332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5793297.371788339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474213.4948715332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5793297.371788339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474213.4948715332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5793297.371788339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474213.4948715332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5793297.371788339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474213.4948715332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5793297.371788339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474213.4948715332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5793297.371788339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474213.4948715332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5793297.371788339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474213.4948715332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5793297.371788339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474213.4948715332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5793297.371788339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474213.4948715332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5793297.371788339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474213.4948715332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5793297.371788339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474213.4948715332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5793297.371788339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474213.4948715332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5793297.371788339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474213.4948715332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5793297.371788339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474213.4948715332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5793297.371788339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474213.4948715332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5793297.371788339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474213.4948715332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5793297.371788339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474213.4948715332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5793297.371788339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474213.4948715332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5793297.371788339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474213.4948715332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5793297.371788339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474213.4948715332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5793297.371788339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474213.4948715332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5793297.371788339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474213.4948715332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5793297.371788339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474213.4948715332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5793297.371788339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474213.4948715332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5793297.371788339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474213.4948715332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5793297.371788339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474213.4948715332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5793297.371788339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474213.4948715332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5793297.371788339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474213.4948715332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5793297.371788339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474213.4948715332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5793297.371788339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474213.4948715332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5793297.371788339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474213.4948715332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5793297.371788339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474213.4948715332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5793297.371788339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474213.4948715332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5793297.371788339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474213.4948715332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5793297.371788339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474213.4948715332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5793297.371788339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474213.4948715332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5793297.371788339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474213.4948715332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5793297.371788339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474213.4948715332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5793297.371788339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474213.4948715332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5793297.371788339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474213.4948715332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5793297.371788339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474213.4948715332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5793297.371788339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474213.4948715332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5793297.371788339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474213.4948715332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5793297.371788339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474213.4948715332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5793297.371788339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474213.4948715332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5793297.371788339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474213.4948715332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5793297.371788339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474213.4948715332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5793297.371788339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474213.4948715332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5793297.371788339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474213.4948715332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5793297.371788339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474213.4948715332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5793297.371788339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474213.4948715332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5793297.371788339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474213.4948715332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5793297.371788339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474213.4948715332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5793297.371788339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474213.4948715332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5793297.371788339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474213.4948715332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5793297.371788339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474213.4948715332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5793297.371788339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474213.4948715332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5793297.371788339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474213.4948715332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5793297.371788339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474213.4948715332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5793297.371788339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474213.4948715332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5793297.371788339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474213.4948715332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5793297.371788339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474213.4948715332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5793297.371788339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474213.4948715332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5793297.371788339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474213.4948715332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5793297.371788339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474213.4948715332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5793297.371788339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474213.4948715332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5793297.371788339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474213.4948715332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5793297.371788339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474213.4948715332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5793297.371788339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474213.4948715332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5793297.371788339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474213.4948715332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5793297.371788339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474213.4948715332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5793297.371788339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474213.4948715332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5793297.371788339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474213.4948715332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5793297.371788339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474213.4948715332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5793297.371788339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474213.4948715332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5793297.371788339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474213.4948715332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5793297.371788339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474213.4948715332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5793297.371788339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474213.4948715332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5793297.371788339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474213.4948715332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5793297.371788339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474213.4948715332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5793297.371788339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474213.4948715332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5793297.371788339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474213.4948715332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5793297.371788339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474213.4948715332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5793297.371788339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474213.4948715332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5793297.371788339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474213.4948715332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5793297.371788339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474213.4948715332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5793297.371788339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474213.4948715332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5793297.371788339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474213.4948715332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5793297.371788339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474213.4948715332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5793297.371788339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474213.4948715332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5793297.371788339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474213.4948715332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5793297.371788339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474213.4948715332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5793297.371788339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474213.4948715332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5793297.371788339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474213.4948715332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5793297.371788339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474213.4948715332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5793297.371788339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474213.4948715332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5793297.371788339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474213.4948715332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5793297.371788339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474213.4948715332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5793297.371788339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474213.4948715332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5793297.371788339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474213.4948715332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5793297.371788339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474213.4948715332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5793297.371788339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474213.4948715332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5793297.371788339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474213.4948715332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5793297.371788339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474213.4948715332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5793297.371788339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474213.4948715332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5793297.371788339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474213.4948715332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5793297.371788339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474213.4948715332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5793297.371788339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474213.4948715332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5793297.371788339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474213.4948715332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5793297.371788339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474213.4948715332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5793297.371788339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474213.4948715332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5793297.371788339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474213.4948715332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5793297.371788339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474213.4948715332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5793297.371788339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474213.4948715332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5793297.371788339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474213.4948715332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5793297.371788339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474213.4948715332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5793297.371788339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474213.4948715332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5793297.371788339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474213.4948715332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5793297.371788339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474213.4948715332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5793297.371788339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474213.4948715332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5793297.371788339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474213.4948715332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5793297.371788339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474213.4948715332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5793297.371788339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474213.4948715332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5793297.371788339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474213.4948715332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5793297.371788339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474213.4948715332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5793297.371788339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474213.4948715332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5793297.371788339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474213.4948715332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5793297.371788339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474213.4948715332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5793297.371788339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474213.4948715332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5793297.371788339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474213.4948715332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5793297.371788339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474213.4948715332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5793297.371788339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474213.4948715332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5793297.371788339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474213.4948715332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5793297.371788339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474213.4948715332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5793297.371788339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474213.4948715332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5793297.371788339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474213.4948715332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5793297.371788339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474213.4948715332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5793297.371788339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474213.4948715332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5793297.371788339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474213.4948715332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5793297.371788339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474213.4948715332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5793297.371788339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474213.4948715332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5793297.371788339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474213.4948715332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5793297.371788339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474213.4948715332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5793297.371788339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474213.4948715332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5793297.371788339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474213.4948715332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5793297.371788339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474213.4948715332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5793297.371788339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474213.4948715332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5793297.371788339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474213.4948715332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5793297.371788339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474213.4948715332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5793297.371788339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474213.4948715332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5793297.371788339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474213.4948715332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5793297.371788339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474213.4948715332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5793297.371788339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474213.4948715332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5793297.371788339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474213.4948715332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5793297.371788339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474213.4948715332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5793297.371788339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474213.4948715332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5793297.371788339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474213.4948715332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5793297.371788339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474213.4948715332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5793297.371788339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474213.4948715332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5793297.371788339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474213.4948715332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5793297.371788339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474213.4948715332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5793297.371788339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474213.4948715332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5793297.371788339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474213.4948715332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5793297.371788339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474213.4948715332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5793297.371788339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474213.4948715332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5793297.371788339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474213.4948715332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5793297.371788339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474213.4948715332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5793297.371788339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474213.4948715332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5793297.371788339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474213.4948715332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5793297.371788339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474213.4948715332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5793297.371788339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474213.4948715332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5793297.371788339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474213.4948715332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5793297.371788339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474213.4948715332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5793297.371788339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474213.4948715332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5793297.371788339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474213.4948715332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5793297.371788339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474213.4948715332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5793297.371788339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474213.4948715332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5793297.371788339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474213.4948715332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5793297.371788339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474213.4948715332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5793297.371788339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474213.4948715332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5793297.371788339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474213.4948715332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5793297.371788339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474213.4948715332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5793297.371788339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474213.4948715332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5793297.371788339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474213.4948715332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5793297.371788339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474213.4948715332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5793297.371788339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474213.4948715332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5793297.371788339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474213.4948715332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5793297.371788339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474213.4948715332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5793297.371788339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474213.4948715332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5793297.371788339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474213.4948715332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5793297.371788339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474213.4948715332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5793297.371788339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474213.4948715332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5793297.371788339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474213.4948715332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5793297.371788339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474213.4948715332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5793297.371788339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474213.4948715332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5793297.371788339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474213.4948715332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5793297.371788339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474213.4948715332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5793297.371788339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474213.4948715332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5793297.371788339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474213.4948715332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5793297.371788339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474213.4948715332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5793297.371788339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474213.4948715332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5793297.371788339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474213.4948715332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5793297.371788339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474213.4948715332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5793297.371788339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474213.4948715332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5793297.371788339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474213.4948715332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5793297.371788339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474213.4948715332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5793297.371788339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474213.4948715332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5793297.371788339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474213.4948715332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5793297.371788339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474213.4948715332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5793297.371788339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474213.4948715332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5793297.371788339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474213.4948715332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5793297.371788339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474213.4948715332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5793297.371788339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474213.4948715332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5793297.371788339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474213.4948715332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5793297.371788339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474213.4948715332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5793297.371788339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474213.4948715332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5793297.371788339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474213.4948715332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5793297.371788339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474213.4948715332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5793297.371788339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474213.4948715332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5793297.371788339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474213.4948715332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5793297.371788339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474213.4948715332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5793297.371788339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474213.4948715332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5793297.371788339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474213.4948715332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5793297.371788339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474213.4948715332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5793297.371788339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474213.4948715332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5793297.371788339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474213.4948715332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5793297.371788339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474213.4948715332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5793297.371788339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474213.4948715332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5793297.371788339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474213.4948715332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5793297.371788339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474213.4948715332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5793297.371788339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474213.4948715332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5793297.371788339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474213.4948715332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5793297.371788339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474213.4948715332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5793297.371788339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474213.4948715332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5793297.371788339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474213.4948715332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5793297.371788339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43"/>
  <sheetViews>
    <sheetView workbookViewId="0" topLeftCell="A1">
      <selection activeCell="B13" sqref="B13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52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1028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6150144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10.76</v>
      </c>
    </row>
    <row r="11" spans="1:2" ht="12.75">
      <c r="A11" t="s">
        <v>43</v>
      </c>
      <c r="B11" s="46">
        <v>14.19</v>
      </c>
    </row>
    <row r="12" spans="1:2" ht="12.75">
      <c r="A12" t="s">
        <v>47</v>
      </c>
      <c r="B12" s="47">
        <v>600000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 aca="true" t="shared" si="0" ref="C16:AK16">B16+1</f>
        <v>-4</v>
      </c>
      <c r="D16" s="3">
        <f t="shared" si="0"/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4862.8512</v>
      </c>
      <c r="H17" s="7">
        <f aca="true" t="shared" si="1" ref="H17:AK17">($B5*$B6*8760)/1000</f>
        <v>8104.752</v>
      </c>
      <c r="I17" s="7">
        <f t="shared" si="1"/>
        <v>8104.752</v>
      </c>
      <c r="J17" s="7">
        <f t="shared" si="1"/>
        <v>8104.752</v>
      </c>
      <c r="K17" s="7">
        <f t="shared" si="1"/>
        <v>8104.752</v>
      </c>
      <c r="L17" s="7">
        <f t="shared" si="1"/>
        <v>8104.752</v>
      </c>
      <c r="M17" s="7">
        <f t="shared" si="1"/>
        <v>8104.752</v>
      </c>
      <c r="N17" s="7">
        <f t="shared" si="1"/>
        <v>8104.752</v>
      </c>
      <c r="O17" s="7">
        <f t="shared" si="1"/>
        <v>8104.752</v>
      </c>
      <c r="P17" s="7">
        <f t="shared" si="1"/>
        <v>8104.752</v>
      </c>
      <c r="Q17" s="7">
        <f t="shared" si="1"/>
        <v>8104.752</v>
      </c>
      <c r="R17" s="7">
        <f t="shared" si="1"/>
        <v>8104.752</v>
      </c>
      <c r="S17" s="7">
        <f t="shared" si="1"/>
        <v>8104.752</v>
      </c>
      <c r="T17" s="7">
        <f t="shared" si="1"/>
        <v>8104.752</v>
      </c>
      <c r="U17" s="7">
        <f t="shared" si="1"/>
        <v>8104.752</v>
      </c>
      <c r="V17" s="7">
        <f t="shared" si="1"/>
        <v>8104.752</v>
      </c>
      <c r="W17" s="7">
        <f t="shared" si="1"/>
        <v>8104.752</v>
      </c>
      <c r="X17" s="7">
        <f t="shared" si="1"/>
        <v>8104.752</v>
      </c>
      <c r="Y17" s="7">
        <f t="shared" si="1"/>
        <v>8104.752</v>
      </c>
      <c r="Z17" s="7">
        <f t="shared" si="1"/>
        <v>8104.752</v>
      </c>
      <c r="AA17" s="7">
        <f t="shared" si="1"/>
        <v>8104.752</v>
      </c>
      <c r="AB17" s="7">
        <f t="shared" si="1"/>
        <v>8104.752</v>
      </c>
      <c r="AC17" s="7">
        <f t="shared" si="1"/>
        <v>8104.752</v>
      </c>
      <c r="AD17" s="7">
        <f t="shared" si="1"/>
        <v>8104.752</v>
      </c>
      <c r="AE17" s="7">
        <f t="shared" si="1"/>
        <v>8104.752</v>
      </c>
      <c r="AF17" s="7">
        <f t="shared" si="1"/>
        <v>8104.752</v>
      </c>
      <c r="AG17" s="7">
        <f t="shared" si="1"/>
        <v>8104.752</v>
      </c>
      <c r="AH17" s="7">
        <f t="shared" si="1"/>
        <v>8104.752</v>
      </c>
      <c r="AI17" s="7">
        <f t="shared" si="1"/>
        <v>8104.752</v>
      </c>
      <c r="AJ17" s="7">
        <f t="shared" si="1"/>
        <v>8104.752</v>
      </c>
      <c r="AK17" s="7">
        <f t="shared" si="1"/>
        <v>8104.752</v>
      </c>
      <c r="AL17" s="7">
        <f>SUM(B17:AK17)</f>
        <v>248005.41120000018</v>
      </c>
    </row>
    <row r="19" spans="1:38" ht="12.75">
      <c r="A19" t="s">
        <v>10</v>
      </c>
      <c r="B19" s="47">
        <f>$B7*$B8*0.15</f>
        <v>73801.728</v>
      </c>
      <c r="C19" s="47">
        <f>$B7*$B8*0.35</f>
        <v>172204.032</v>
      </c>
      <c r="D19" s="47">
        <f>$B7*$B8*0.6</f>
        <v>295206.912</v>
      </c>
      <c r="E19" s="47">
        <f>$B7*$B8*0.8</f>
        <v>393609.216</v>
      </c>
      <c r="F19" s="47">
        <f>$B7*$B8*1</f>
        <v>492011.52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1426833.408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GA_HTGR_4_amort!F18</f>
        <v>481105.58165290736</v>
      </c>
      <c r="H20" s="47">
        <f aca="true" t="shared" si="3" ref="H20:AE20">G20</f>
        <v>481105.58165290736</v>
      </c>
      <c r="I20" s="47">
        <f t="shared" si="3"/>
        <v>481105.58165290736</v>
      </c>
      <c r="J20" s="47">
        <f t="shared" si="3"/>
        <v>481105.58165290736</v>
      </c>
      <c r="K20" s="47">
        <f t="shared" si="3"/>
        <v>481105.58165290736</v>
      </c>
      <c r="L20" s="47">
        <f t="shared" si="3"/>
        <v>481105.58165290736</v>
      </c>
      <c r="M20" s="47">
        <f t="shared" si="3"/>
        <v>481105.58165290736</v>
      </c>
      <c r="N20" s="47">
        <f t="shared" si="3"/>
        <v>481105.58165290736</v>
      </c>
      <c r="O20" s="47">
        <f t="shared" si="3"/>
        <v>481105.58165290736</v>
      </c>
      <c r="P20" s="47">
        <f t="shared" si="3"/>
        <v>481105.58165290736</v>
      </c>
      <c r="Q20" s="47">
        <f t="shared" si="3"/>
        <v>481105.58165290736</v>
      </c>
      <c r="R20" s="47">
        <f t="shared" si="3"/>
        <v>481105.58165290736</v>
      </c>
      <c r="S20" s="47">
        <f t="shared" si="3"/>
        <v>481105.58165290736</v>
      </c>
      <c r="T20" s="47">
        <f t="shared" si="3"/>
        <v>481105.58165290736</v>
      </c>
      <c r="U20" s="47">
        <f t="shared" si="3"/>
        <v>481105.58165290736</v>
      </c>
      <c r="V20" s="47">
        <f t="shared" si="3"/>
        <v>481105.58165290736</v>
      </c>
      <c r="W20" s="47">
        <f t="shared" si="3"/>
        <v>481105.58165290736</v>
      </c>
      <c r="X20" s="47">
        <f t="shared" si="3"/>
        <v>481105.58165290736</v>
      </c>
      <c r="Y20" s="47">
        <f t="shared" si="3"/>
        <v>481105.58165290736</v>
      </c>
      <c r="Z20" s="47">
        <f t="shared" si="3"/>
        <v>481105.58165290736</v>
      </c>
      <c r="AA20" s="47">
        <f t="shared" si="3"/>
        <v>481105.58165290736</v>
      </c>
      <c r="AB20" s="47">
        <f t="shared" si="3"/>
        <v>481105.58165290736</v>
      </c>
      <c r="AC20" s="47">
        <f t="shared" si="3"/>
        <v>481105.58165290736</v>
      </c>
      <c r="AD20" s="47">
        <f t="shared" si="3"/>
        <v>481105.58165290736</v>
      </c>
      <c r="AE20" s="47">
        <f t="shared" si="3"/>
        <v>481105.58165290736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12027639.541322688</v>
      </c>
    </row>
    <row r="21" spans="1:38" ht="12.75">
      <c r="A21" t="s">
        <v>44</v>
      </c>
      <c r="B21" s="47">
        <f aca="true" t="shared" si="4" ref="B21:AK21">B17*$B$10</f>
        <v>0</v>
      </c>
      <c r="C21" s="47">
        <f t="shared" si="4"/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52324.278912</v>
      </c>
      <c r="H21" s="47">
        <f t="shared" si="4"/>
        <v>87207.13152000001</v>
      </c>
      <c r="I21" s="47">
        <f t="shared" si="4"/>
        <v>87207.13152000001</v>
      </c>
      <c r="J21" s="47">
        <f t="shared" si="4"/>
        <v>87207.13152000001</v>
      </c>
      <c r="K21" s="47">
        <f t="shared" si="4"/>
        <v>87207.13152000001</v>
      </c>
      <c r="L21" s="47">
        <f t="shared" si="4"/>
        <v>87207.13152000001</v>
      </c>
      <c r="M21" s="47">
        <f t="shared" si="4"/>
        <v>87207.13152000001</v>
      </c>
      <c r="N21" s="47">
        <f t="shared" si="4"/>
        <v>87207.13152000001</v>
      </c>
      <c r="O21" s="47">
        <f t="shared" si="4"/>
        <v>87207.13152000001</v>
      </c>
      <c r="P21" s="47">
        <f t="shared" si="4"/>
        <v>87207.13152000001</v>
      </c>
      <c r="Q21" s="47">
        <f t="shared" si="4"/>
        <v>87207.13152000001</v>
      </c>
      <c r="R21" s="47">
        <f t="shared" si="4"/>
        <v>87207.13152000001</v>
      </c>
      <c r="S21" s="47">
        <f t="shared" si="4"/>
        <v>87207.13152000001</v>
      </c>
      <c r="T21" s="47">
        <f t="shared" si="4"/>
        <v>87207.13152000001</v>
      </c>
      <c r="U21" s="47">
        <f t="shared" si="4"/>
        <v>87207.13152000001</v>
      </c>
      <c r="V21" s="47">
        <f t="shared" si="4"/>
        <v>87207.13152000001</v>
      </c>
      <c r="W21" s="47">
        <f t="shared" si="4"/>
        <v>87207.13152000001</v>
      </c>
      <c r="X21" s="47">
        <f t="shared" si="4"/>
        <v>87207.13152000001</v>
      </c>
      <c r="Y21" s="47">
        <f t="shared" si="4"/>
        <v>87207.13152000001</v>
      </c>
      <c r="Z21" s="47">
        <f t="shared" si="4"/>
        <v>87207.13152000001</v>
      </c>
      <c r="AA21" s="47">
        <f t="shared" si="4"/>
        <v>87207.13152000001</v>
      </c>
      <c r="AB21" s="47">
        <f t="shared" si="4"/>
        <v>87207.13152000001</v>
      </c>
      <c r="AC21" s="47">
        <f t="shared" si="4"/>
        <v>87207.13152000001</v>
      </c>
      <c r="AD21" s="47">
        <f t="shared" si="4"/>
        <v>87207.13152000001</v>
      </c>
      <c r="AE21" s="47">
        <f t="shared" si="4"/>
        <v>87207.13152000001</v>
      </c>
      <c r="AF21" s="47">
        <f t="shared" si="4"/>
        <v>87207.13152000001</v>
      </c>
      <c r="AG21" s="47">
        <f t="shared" si="4"/>
        <v>87207.13152000001</v>
      </c>
      <c r="AH21" s="47">
        <f t="shared" si="4"/>
        <v>87207.13152000001</v>
      </c>
      <c r="AI21" s="47">
        <f t="shared" si="4"/>
        <v>87207.13152000001</v>
      </c>
      <c r="AJ21" s="47">
        <f t="shared" si="4"/>
        <v>87207.13152000001</v>
      </c>
      <c r="AK21" s="47">
        <f t="shared" si="4"/>
        <v>87207.13152000001</v>
      </c>
      <c r="AL21" s="47">
        <f t="shared" si="2"/>
        <v>2668538.2245119996</v>
      </c>
    </row>
    <row r="22" spans="1:38" ht="12.75">
      <c r="A22" t="s">
        <v>45</v>
      </c>
      <c r="B22" s="47">
        <f aca="true" t="shared" si="5" ref="B22:AK22">B17*$B$11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69003.858528</v>
      </c>
      <c r="H22" s="47">
        <f t="shared" si="5"/>
        <v>115006.43088</v>
      </c>
      <c r="I22" s="47">
        <f t="shared" si="5"/>
        <v>115006.43088</v>
      </c>
      <c r="J22" s="47">
        <f t="shared" si="5"/>
        <v>115006.43088</v>
      </c>
      <c r="K22" s="47">
        <f t="shared" si="5"/>
        <v>115006.43088</v>
      </c>
      <c r="L22" s="47">
        <f t="shared" si="5"/>
        <v>115006.43088</v>
      </c>
      <c r="M22" s="47">
        <f t="shared" si="5"/>
        <v>115006.43088</v>
      </c>
      <c r="N22" s="47">
        <f t="shared" si="5"/>
        <v>115006.43088</v>
      </c>
      <c r="O22" s="47">
        <f t="shared" si="5"/>
        <v>115006.43088</v>
      </c>
      <c r="P22" s="47">
        <f t="shared" si="5"/>
        <v>115006.43088</v>
      </c>
      <c r="Q22" s="47">
        <f t="shared" si="5"/>
        <v>115006.43088</v>
      </c>
      <c r="R22" s="47">
        <f t="shared" si="5"/>
        <v>115006.43088</v>
      </c>
      <c r="S22" s="47">
        <f t="shared" si="5"/>
        <v>115006.43088</v>
      </c>
      <c r="T22" s="47">
        <f t="shared" si="5"/>
        <v>115006.43088</v>
      </c>
      <c r="U22" s="47">
        <f t="shared" si="5"/>
        <v>115006.43088</v>
      </c>
      <c r="V22" s="47">
        <f t="shared" si="5"/>
        <v>115006.43088</v>
      </c>
      <c r="W22" s="47">
        <f t="shared" si="5"/>
        <v>115006.43088</v>
      </c>
      <c r="X22" s="47">
        <f t="shared" si="5"/>
        <v>115006.43088</v>
      </c>
      <c r="Y22" s="47">
        <f t="shared" si="5"/>
        <v>115006.43088</v>
      </c>
      <c r="Z22" s="47">
        <f t="shared" si="5"/>
        <v>115006.43088</v>
      </c>
      <c r="AA22" s="47">
        <f t="shared" si="5"/>
        <v>115006.43088</v>
      </c>
      <c r="AB22" s="47">
        <f t="shared" si="5"/>
        <v>115006.43088</v>
      </c>
      <c r="AC22" s="47">
        <f t="shared" si="5"/>
        <v>115006.43088</v>
      </c>
      <c r="AD22" s="47">
        <f t="shared" si="5"/>
        <v>115006.43088</v>
      </c>
      <c r="AE22" s="47">
        <f t="shared" si="5"/>
        <v>115006.43088</v>
      </c>
      <c r="AF22" s="47">
        <f t="shared" si="5"/>
        <v>115006.43088</v>
      </c>
      <c r="AG22" s="47">
        <f t="shared" si="5"/>
        <v>115006.43088</v>
      </c>
      <c r="AH22" s="47">
        <f t="shared" si="5"/>
        <v>115006.43088</v>
      </c>
      <c r="AI22" s="47">
        <f t="shared" si="5"/>
        <v>115006.43088</v>
      </c>
      <c r="AJ22" s="47">
        <f t="shared" si="5"/>
        <v>115006.43088</v>
      </c>
      <c r="AK22" s="47">
        <f t="shared" si="5"/>
        <v>115006.43088</v>
      </c>
      <c r="AL22" s="47">
        <f t="shared" si="2"/>
        <v>3519196.7849279977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19896.77419354839</v>
      </c>
      <c r="H23" s="47">
        <f aca="true" t="shared" si="6" ref="H23:AK23">G23</f>
        <v>19896.77419354839</v>
      </c>
      <c r="I23" s="47">
        <f t="shared" si="6"/>
        <v>19896.77419354839</v>
      </c>
      <c r="J23" s="47">
        <f t="shared" si="6"/>
        <v>19896.77419354839</v>
      </c>
      <c r="K23" s="47">
        <f t="shared" si="6"/>
        <v>19896.77419354839</v>
      </c>
      <c r="L23" s="47">
        <f t="shared" si="6"/>
        <v>19896.77419354839</v>
      </c>
      <c r="M23" s="47">
        <f t="shared" si="6"/>
        <v>19896.77419354839</v>
      </c>
      <c r="N23" s="47">
        <f t="shared" si="6"/>
        <v>19896.77419354839</v>
      </c>
      <c r="O23" s="47">
        <f t="shared" si="6"/>
        <v>19896.77419354839</v>
      </c>
      <c r="P23" s="47">
        <f t="shared" si="6"/>
        <v>19896.77419354839</v>
      </c>
      <c r="Q23" s="47">
        <f t="shared" si="6"/>
        <v>19896.77419354839</v>
      </c>
      <c r="R23" s="47">
        <f t="shared" si="6"/>
        <v>19896.77419354839</v>
      </c>
      <c r="S23" s="47">
        <f t="shared" si="6"/>
        <v>19896.77419354839</v>
      </c>
      <c r="T23" s="47">
        <f t="shared" si="6"/>
        <v>19896.77419354839</v>
      </c>
      <c r="U23" s="47">
        <f t="shared" si="6"/>
        <v>19896.77419354839</v>
      </c>
      <c r="V23" s="47">
        <f t="shared" si="6"/>
        <v>19896.77419354839</v>
      </c>
      <c r="W23" s="47">
        <f t="shared" si="6"/>
        <v>19896.77419354839</v>
      </c>
      <c r="X23" s="47">
        <f t="shared" si="6"/>
        <v>19896.77419354839</v>
      </c>
      <c r="Y23" s="47">
        <f t="shared" si="6"/>
        <v>19896.77419354839</v>
      </c>
      <c r="Z23" s="47">
        <f t="shared" si="6"/>
        <v>19896.77419354839</v>
      </c>
      <c r="AA23" s="47">
        <f t="shared" si="6"/>
        <v>19896.77419354839</v>
      </c>
      <c r="AB23" s="47">
        <f t="shared" si="6"/>
        <v>19896.77419354839</v>
      </c>
      <c r="AC23" s="47">
        <f t="shared" si="6"/>
        <v>19896.77419354839</v>
      </c>
      <c r="AD23" s="47">
        <f t="shared" si="6"/>
        <v>19896.77419354839</v>
      </c>
      <c r="AE23" s="47">
        <f t="shared" si="6"/>
        <v>19896.77419354839</v>
      </c>
      <c r="AF23" s="47">
        <f t="shared" si="6"/>
        <v>19896.77419354839</v>
      </c>
      <c r="AG23" s="47">
        <f t="shared" si="6"/>
        <v>19896.77419354839</v>
      </c>
      <c r="AH23" s="47">
        <f t="shared" si="6"/>
        <v>19896.77419354839</v>
      </c>
      <c r="AI23" s="47">
        <f t="shared" si="6"/>
        <v>19896.77419354839</v>
      </c>
      <c r="AJ23" s="47">
        <f t="shared" si="6"/>
        <v>19896.77419354839</v>
      </c>
      <c r="AK23" s="47">
        <f t="shared" si="6"/>
        <v>19896.77419354839</v>
      </c>
      <c r="AL23" s="47">
        <f t="shared" si="2"/>
        <v>616799.9999999997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331.61290322580646</v>
      </c>
      <c r="H24" s="47">
        <f aca="true" t="shared" si="7" ref="H24:AK24">G24</f>
        <v>331.61290322580646</v>
      </c>
      <c r="I24" s="47">
        <f t="shared" si="7"/>
        <v>331.61290322580646</v>
      </c>
      <c r="J24" s="47">
        <f t="shared" si="7"/>
        <v>331.61290322580646</v>
      </c>
      <c r="K24" s="47">
        <f t="shared" si="7"/>
        <v>331.61290322580646</v>
      </c>
      <c r="L24" s="47">
        <f t="shared" si="7"/>
        <v>331.61290322580646</v>
      </c>
      <c r="M24" s="47">
        <f t="shared" si="7"/>
        <v>331.61290322580646</v>
      </c>
      <c r="N24" s="47">
        <f t="shared" si="7"/>
        <v>331.61290322580646</v>
      </c>
      <c r="O24" s="47">
        <f t="shared" si="7"/>
        <v>331.61290322580646</v>
      </c>
      <c r="P24" s="47">
        <f t="shared" si="7"/>
        <v>331.61290322580646</v>
      </c>
      <c r="Q24" s="47">
        <f t="shared" si="7"/>
        <v>331.61290322580646</v>
      </c>
      <c r="R24" s="47">
        <f t="shared" si="7"/>
        <v>331.61290322580646</v>
      </c>
      <c r="S24" s="47">
        <f t="shared" si="7"/>
        <v>331.61290322580646</v>
      </c>
      <c r="T24" s="47">
        <f t="shared" si="7"/>
        <v>331.61290322580646</v>
      </c>
      <c r="U24" s="47">
        <f t="shared" si="7"/>
        <v>331.61290322580646</v>
      </c>
      <c r="V24" s="47">
        <f t="shared" si="7"/>
        <v>331.61290322580646</v>
      </c>
      <c r="W24" s="47">
        <f t="shared" si="7"/>
        <v>331.61290322580646</v>
      </c>
      <c r="X24" s="47">
        <f t="shared" si="7"/>
        <v>331.61290322580646</v>
      </c>
      <c r="Y24" s="47">
        <f t="shared" si="7"/>
        <v>331.61290322580646</v>
      </c>
      <c r="Z24" s="47">
        <f t="shared" si="7"/>
        <v>331.61290322580646</v>
      </c>
      <c r="AA24" s="47">
        <f t="shared" si="7"/>
        <v>331.61290322580646</v>
      </c>
      <c r="AB24" s="47">
        <f t="shared" si="7"/>
        <v>331.61290322580646</v>
      </c>
      <c r="AC24" s="47">
        <f t="shared" si="7"/>
        <v>331.61290322580646</v>
      </c>
      <c r="AD24" s="47">
        <f t="shared" si="7"/>
        <v>331.61290322580646</v>
      </c>
      <c r="AE24" s="47">
        <f t="shared" si="7"/>
        <v>331.61290322580646</v>
      </c>
      <c r="AF24" s="47">
        <f t="shared" si="7"/>
        <v>331.61290322580646</v>
      </c>
      <c r="AG24" s="47">
        <f t="shared" si="7"/>
        <v>331.61290322580646</v>
      </c>
      <c r="AH24" s="47">
        <f t="shared" si="7"/>
        <v>331.61290322580646</v>
      </c>
      <c r="AI24" s="47">
        <f t="shared" si="7"/>
        <v>331.61290322580646</v>
      </c>
      <c r="AJ24" s="47">
        <f t="shared" si="7"/>
        <v>331.61290322580646</v>
      </c>
      <c r="AK24" s="47">
        <f t="shared" si="7"/>
        <v>331.61290322580646</v>
      </c>
      <c r="AL24" s="47">
        <f t="shared" si="2"/>
        <v>10280.000000000005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 aca="true" t="shared" si="8" ref="B26:AK26">SUM(B19:B24)</f>
        <v>73801.728</v>
      </c>
      <c r="C26" s="48">
        <f t="shared" si="8"/>
        <v>172204.032</v>
      </c>
      <c r="D26" s="48">
        <f t="shared" si="8"/>
        <v>295206.912</v>
      </c>
      <c r="E26" s="48">
        <f t="shared" si="8"/>
        <v>393609.216</v>
      </c>
      <c r="F26" s="48">
        <f t="shared" si="8"/>
        <v>492011.52</v>
      </c>
      <c r="G26" s="48">
        <f t="shared" si="8"/>
        <v>622662.1061896814</v>
      </c>
      <c r="H26" s="48">
        <f t="shared" si="8"/>
        <v>703547.5311496815</v>
      </c>
      <c r="I26" s="48">
        <f t="shared" si="8"/>
        <v>703547.5311496815</v>
      </c>
      <c r="J26" s="48">
        <f t="shared" si="8"/>
        <v>703547.5311496815</v>
      </c>
      <c r="K26" s="48">
        <f t="shared" si="8"/>
        <v>703547.5311496815</v>
      </c>
      <c r="L26" s="48">
        <f t="shared" si="8"/>
        <v>703547.5311496815</v>
      </c>
      <c r="M26" s="48">
        <f t="shared" si="8"/>
        <v>703547.5311496815</v>
      </c>
      <c r="N26" s="48">
        <f t="shared" si="8"/>
        <v>703547.5311496815</v>
      </c>
      <c r="O26" s="48">
        <f t="shared" si="8"/>
        <v>703547.5311496815</v>
      </c>
      <c r="P26" s="48">
        <f t="shared" si="8"/>
        <v>703547.5311496815</v>
      </c>
      <c r="Q26" s="48">
        <f t="shared" si="8"/>
        <v>703547.5311496815</v>
      </c>
      <c r="R26" s="48">
        <f t="shared" si="8"/>
        <v>703547.5311496815</v>
      </c>
      <c r="S26" s="48">
        <f t="shared" si="8"/>
        <v>703547.5311496815</v>
      </c>
      <c r="T26" s="48">
        <f t="shared" si="8"/>
        <v>703547.5311496815</v>
      </c>
      <c r="U26" s="48">
        <f t="shared" si="8"/>
        <v>703547.5311496815</v>
      </c>
      <c r="V26" s="48">
        <f t="shared" si="8"/>
        <v>703547.5311496815</v>
      </c>
      <c r="W26" s="48">
        <f t="shared" si="8"/>
        <v>703547.5311496815</v>
      </c>
      <c r="X26" s="48">
        <f t="shared" si="8"/>
        <v>703547.5311496815</v>
      </c>
      <c r="Y26" s="48">
        <f t="shared" si="8"/>
        <v>703547.5311496815</v>
      </c>
      <c r="Z26" s="48">
        <f t="shared" si="8"/>
        <v>703547.5311496815</v>
      </c>
      <c r="AA26" s="48">
        <f t="shared" si="8"/>
        <v>703547.5311496815</v>
      </c>
      <c r="AB26" s="48">
        <f t="shared" si="8"/>
        <v>703547.5311496815</v>
      </c>
      <c r="AC26" s="48">
        <f t="shared" si="8"/>
        <v>703547.5311496815</v>
      </c>
      <c r="AD26" s="48">
        <f t="shared" si="8"/>
        <v>703547.5311496815</v>
      </c>
      <c r="AE26" s="48">
        <f t="shared" si="8"/>
        <v>703547.5311496815</v>
      </c>
      <c r="AF26" s="48">
        <f t="shared" si="8"/>
        <v>222441.9494967742</v>
      </c>
      <c r="AG26" s="48">
        <f t="shared" si="8"/>
        <v>222441.9494967742</v>
      </c>
      <c r="AH26" s="48">
        <f t="shared" si="8"/>
        <v>222441.9494967742</v>
      </c>
      <c r="AI26" s="48">
        <f t="shared" si="8"/>
        <v>222441.9494967742</v>
      </c>
      <c r="AJ26" s="48">
        <f t="shared" si="8"/>
        <v>222441.9494967742</v>
      </c>
      <c r="AK26" s="48">
        <f t="shared" si="8"/>
        <v>222441.9494967742</v>
      </c>
      <c r="AL26" s="48"/>
    </row>
    <row r="28" spans="1:2" s="4" customFormat="1" ht="15.75">
      <c r="A28" s="4" t="s">
        <v>48</v>
      </c>
      <c r="B28" s="49">
        <f>NPV(0.05,B26:AK26)/NPV(0.05,B17:AK17)</f>
        <v>94.83425628221146</v>
      </c>
    </row>
    <row r="29" ht="12.75">
      <c r="A29" t="s">
        <v>49</v>
      </c>
    </row>
    <row r="43" ht="12.75">
      <c r="AM43" s="7">
        <f>($B$7+AL41)/25</f>
        <v>246005.76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8" width="15.7109375" style="45" customWidth="1"/>
    <col min="9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GA_HTGR__4!B7</f>
        <v>6150144</v>
      </c>
      <c r="E5" s="8"/>
      <c r="F5" s="14"/>
      <c r="G5" s="15" t="s">
        <v>21</v>
      </c>
      <c r="H5" s="17">
        <f>IF(Values_Entered,-PMT(Interest_Rate/Num_Pmt_Per_Year,Loan_Years*Num_Pmt_Per_Year,Loan_Amount),"")</f>
        <v>481105.58165290736</v>
      </c>
      <c r="I5" s="18"/>
      <c r="J5" s="8"/>
    </row>
    <row r="6" spans="1:10" ht="14.25">
      <c r="A6" s="8"/>
      <c r="B6" s="14"/>
      <c r="C6" s="15" t="s">
        <v>22</v>
      </c>
      <c r="D6" s="19">
        <f>GA_HTGR__4!B9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5877495.541322696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6150144</v>
      </c>
      <c r="D18" s="39">
        <f aca="true" t="shared" si="1" ref="D18:D81">IF(Pay_Num&lt;&gt;"",Scheduled_Monthly_Payment,"")</f>
        <v>481105.58165290736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481105.58165290736</v>
      </c>
      <c r="G18" s="39">
        <f aca="true" t="shared" si="4" ref="G18:G81">IF(Pay_Num&lt;&gt;"",Total_Pay-Int,"")</f>
        <v>112096.94165290735</v>
      </c>
      <c r="H18" s="39">
        <f>IF(Pay_Num&lt;&gt;"",Beg_Bal*(Interest_Rate/Num_Pmt_Per_Year),"")</f>
        <v>369008.64</v>
      </c>
      <c r="I18" s="39">
        <f aca="true" t="shared" si="5" ref="I18:I81">IF(AND(Pay_Num&lt;&gt;"",Sched_Pay+Extra_Pay&lt;Beg_Bal),Beg_Bal-Princ,IF(Pay_Num&lt;&gt;"",0,""))</f>
        <v>6038047.058347093</v>
      </c>
      <c r="J18" s="39">
        <f>SUM($H$18:$H18)</f>
        <v>369008.64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6038047.058347093</v>
      </c>
      <c r="D19" s="40">
        <f t="shared" si="1"/>
        <v>481105.58165290736</v>
      </c>
      <c r="E19" s="41">
        <f t="shared" si="2"/>
        <v>0</v>
      </c>
      <c r="F19" s="40">
        <f t="shared" si="3"/>
        <v>481105.58165290736</v>
      </c>
      <c r="G19" s="40">
        <f t="shared" si="4"/>
        <v>118822.7581520818</v>
      </c>
      <c r="H19" s="40">
        <f aca="true" t="shared" si="8" ref="H19:H82">IF(Pay_Num&lt;&gt;"",Beg_Bal*Interest_Rate/Num_Pmt_Per_Year,"")</f>
        <v>362282.82350082556</v>
      </c>
      <c r="I19" s="40">
        <f t="shared" si="5"/>
        <v>5919224.300195011</v>
      </c>
      <c r="J19" s="40">
        <f>SUM($H$18:$H19)</f>
        <v>731291.4635008256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5919224.300195011</v>
      </c>
      <c r="D20" s="40">
        <f t="shared" si="1"/>
        <v>481105.58165290736</v>
      </c>
      <c r="E20" s="41">
        <f t="shared" si="2"/>
        <v>0</v>
      </c>
      <c r="F20" s="40">
        <f t="shared" si="3"/>
        <v>481105.58165290736</v>
      </c>
      <c r="G20" s="40">
        <f t="shared" si="4"/>
        <v>125952.12364120671</v>
      </c>
      <c r="H20" s="40">
        <f t="shared" si="8"/>
        <v>355153.45801170066</v>
      </c>
      <c r="I20" s="40">
        <f t="shared" si="5"/>
        <v>5793272.176553804</v>
      </c>
      <c r="J20" s="40">
        <f>SUM($H$18:$H20)</f>
        <v>1086444.9215125262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5793272.176553804</v>
      </c>
      <c r="D21" s="40">
        <f t="shared" si="1"/>
        <v>481105.58165290736</v>
      </c>
      <c r="E21" s="41">
        <f t="shared" si="2"/>
        <v>0</v>
      </c>
      <c r="F21" s="40">
        <f t="shared" si="3"/>
        <v>481105.58165290736</v>
      </c>
      <c r="G21" s="40">
        <f t="shared" si="4"/>
        <v>133509.25105967914</v>
      </c>
      <c r="H21" s="40">
        <f t="shared" si="8"/>
        <v>347596.3305932282</v>
      </c>
      <c r="I21" s="40">
        <f t="shared" si="5"/>
        <v>5659762.925494125</v>
      </c>
      <c r="J21" s="40">
        <f>SUM($H$18:$H21)</f>
        <v>1434041.2521057543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5659762.925494125</v>
      </c>
      <c r="D22" s="40">
        <f t="shared" si="1"/>
        <v>481105.58165290736</v>
      </c>
      <c r="E22" s="41">
        <f t="shared" si="2"/>
        <v>0</v>
      </c>
      <c r="F22" s="40">
        <f t="shared" si="3"/>
        <v>481105.58165290736</v>
      </c>
      <c r="G22" s="40">
        <f t="shared" si="4"/>
        <v>141519.80612325988</v>
      </c>
      <c r="H22" s="40">
        <f t="shared" si="8"/>
        <v>339585.7755296475</v>
      </c>
      <c r="I22" s="40">
        <f t="shared" si="5"/>
        <v>5518243.119370866</v>
      </c>
      <c r="J22" s="40">
        <f>SUM($H$18:$H22)</f>
        <v>1773627.0276354018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5518243.119370866</v>
      </c>
      <c r="D23" s="40">
        <f t="shared" si="1"/>
        <v>481105.58165290736</v>
      </c>
      <c r="E23" s="41">
        <f t="shared" si="2"/>
        <v>0</v>
      </c>
      <c r="F23" s="40">
        <f t="shared" si="3"/>
        <v>481105.58165290736</v>
      </c>
      <c r="G23" s="40">
        <f t="shared" si="4"/>
        <v>150010.99449065543</v>
      </c>
      <c r="H23" s="40">
        <f t="shared" si="8"/>
        <v>331094.58716225193</v>
      </c>
      <c r="I23" s="40">
        <f t="shared" si="5"/>
        <v>5368232.1248802105</v>
      </c>
      <c r="J23" s="40">
        <f>SUM($H$18:$H23)</f>
        <v>2104721.6147976536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5368232.1248802105</v>
      </c>
      <c r="D24" s="40">
        <f t="shared" si="1"/>
        <v>481105.58165290736</v>
      </c>
      <c r="E24" s="41">
        <f t="shared" si="2"/>
        <v>0</v>
      </c>
      <c r="F24" s="40">
        <f t="shared" si="3"/>
        <v>481105.58165290736</v>
      </c>
      <c r="G24" s="40">
        <f t="shared" si="4"/>
        <v>159011.65416009474</v>
      </c>
      <c r="H24" s="40">
        <f t="shared" si="8"/>
        <v>322093.9274928126</v>
      </c>
      <c r="I24" s="40">
        <f t="shared" si="5"/>
        <v>5209220.470720116</v>
      </c>
      <c r="J24" s="40">
        <f>SUM($H$18:$H24)</f>
        <v>2426815.5422904664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5209220.470720116</v>
      </c>
      <c r="D25" s="40">
        <f t="shared" si="1"/>
        <v>481105.58165290736</v>
      </c>
      <c r="E25" s="41">
        <f t="shared" si="2"/>
        <v>0</v>
      </c>
      <c r="F25" s="40">
        <f t="shared" si="3"/>
        <v>481105.58165290736</v>
      </c>
      <c r="G25" s="40">
        <f t="shared" si="4"/>
        <v>168552.3534097004</v>
      </c>
      <c r="H25" s="40">
        <f t="shared" si="8"/>
        <v>312553.228243207</v>
      </c>
      <c r="I25" s="40">
        <f t="shared" si="5"/>
        <v>5040668.117310416</v>
      </c>
      <c r="J25" s="40">
        <f>SUM($H$18:$H25)</f>
        <v>2739368.7705336735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5040668.117310416</v>
      </c>
      <c r="D26" s="40">
        <f t="shared" si="1"/>
        <v>481105.58165290736</v>
      </c>
      <c r="E26" s="41">
        <f t="shared" si="2"/>
        <v>0</v>
      </c>
      <c r="F26" s="40">
        <f t="shared" si="3"/>
        <v>481105.58165290736</v>
      </c>
      <c r="G26" s="40">
        <f t="shared" si="4"/>
        <v>178665.4946142824</v>
      </c>
      <c r="H26" s="40">
        <f t="shared" si="8"/>
        <v>302440.087038625</v>
      </c>
      <c r="I26" s="40">
        <f t="shared" si="5"/>
        <v>4862002.622696133</v>
      </c>
      <c r="J26" s="40">
        <f>SUM($H$18:$H26)</f>
        <v>3041808.8575722985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4862002.622696133</v>
      </c>
      <c r="D27" s="40">
        <f t="shared" si="1"/>
        <v>481105.58165290736</v>
      </c>
      <c r="E27" s="41">
        <f t="shared" si="2"/>
        <v>0</v>
      </c>
      <c r="F27" s="40">
        <f t="shared" si="3"/>
        <v>481105.58165290736</v>
      </c>
      <c r="G27" s="40">
        <f t="shared" si="4"/>
        <v>189385.42429113935</v>
      </c>
      <c r="H27" s="40">
        <f t="shared" si="8"/>
        <v>291720.157361768</v>
      </c>
      <c r="I27" s="40">
        <f t="shared" si="5"/>
        <v>4672617.198404994</v>
      </c>
      <c r="J27" s="40">
        <f>SUM($H$18:$H27)</f>
        <v>3333529.0149340667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4672617.198404994</v>
      </c>
      <c r="D28" s="40">
        <f t="shared" si="1"/>
        <v>481105.58165290736</v>
      </c>
      <c r="E28" s="41">
        <f t="shared" si="2"/>
        <v>0</v>
      </c>
      <c r="F28" s="40">
        <f t="shared" si="3"/>
        <v>481105.58165290736</v>
      </c>
      <c r="G28" s="40">
        <f t="shared" si="4"/>
        <v>200748.54974860774</v>
      </c>
      <c r="H28" s="40">
        <f t="shared" si="8"/>
        <v>280357.0319042996</v>
      </c>
      <c r="I28" s="40">
        <f t="shared" si="5"/>
        <v>4471868.648656386</v>
      </c>
      <c r="J28" s="40">
        <f>SUM($H$18:$H28)</f>
        <v>3613886.0468383664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4471868.648656386</v>
      </c>
      <c r="D29" s="40">
        <f t="shared" si="1"/>
        <v>481105.58165290736</v>
      </c>
      <c r="E29" s="41">
        <f t="shared" si="2"/>
        <v>0</v>
      </c>
      <c r="F29" s="40">
        <f t="shared" si="3"/>
        <v>481105.58165290736</v>
      </c>
      <c r="G29" s="40">
        <f t="shared" si="4"/>
        <v>212793.4627335242</v>
      </c>
      <c r="H29" s="40">
        <f t="shared" si="8"/>
        <v>268312.11891938315</v>
      </c>
      <c r="I29" s="40">
        <f t="shared" si="5"/>
        <v>4259075.185922862</v>
      </c>
      <c r="J29" s="40">
        <f>SUM($H$18:$H29)</f>
        <v>3882198.1657577497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4259075.185922862</v>
      </c>
      <c r="D30" s="40">
        <f t="shared" si="1"/>
        <v>481105.58165290736</v>
      </c>
      <c r="E30" s="41">
        <f t="shared" si="2"/>
        <v>0</v>
      </c>
      <c r="F30" s="40">
        <f t="shared" si="3"/>
        <v>481105.58165290736</v>
      </c>
      <c r="G30" s="40">
        <f t="shared" si="4"/>
        <v>225561.07049753566</v>
      </c>
      <c r="H30" s="40">
        <f t="shared" si="8"/>
        <v>255544.5111553717</v>
      </c>
      <c r="I30" s="40">
        <f t="shared" si="5"/>
        <v>4033514.1154253264</v>
      </c>
      <c r="J30" s="40">
        <f>SUM($H$18:$H30)</f>
        <v>4137742.6769131212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4033514.1154253264</v>
      </c>
      <c r="D31" s="40">
        <f t="shared" si="1"/>
        <v>481105.58165290736</v>
      </c>
      <c r="E31" s="41">
        <f t="shared" si="2"/>
        <v>0</v>
      </c>
      <c r="F31" s="40">
        <f t="shared" si="3"/>
        <v>481105.58165290736</v>
      </c>
      <c r="G31" s="40">
        <f t="shared" si="4"/>
        <v>239094.73472738778</v>
      </c>
      <c r="H31" s="40">
        <f t="shared" si="8"/>
        <v>242010.84692551958</v>
      </c>
      <c r="I31" s="40">
        <f t="shared" si="5"/>
        <v>3794419.3806979386</v>
      </c>
      <c r="J31" s="40">
        <f>SUM($H$18:$H31)</f>
        <v>4379753.523838641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3794419.3806979386</v>
      </c>
      <c r="D32" s="40">
        <f t="shared" si="1"/>
        <v>481105.58165290736</v>
      </c>
      <c r="E32" s="41">
        <f t="shared" si="2"/>
        <v>0</v>
      </c>
      <c r="F32" s="40">
        <f t="shared" si="3"/>
        <v>481105.58165290736</v>
      </c>
      <c r="G32" s="40">
        <f t="shared" si="4"/>
        <v>253440.41881103106</v>
      </c>
      <c r="H32" s="40">
        <f t="shared" si="8"/>
        <v>227665.1628418763</v>
      </c>
      <c r="I32" s="40">
        <f t="shared" si="5"/>
        <v>3540978.9618869075</v>
      </c>
      <c r="J32" s="40">
        <f>SUM($H$18:$H32)</f>
        <v>4607418.686680517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3540978.9618869075</v>
      </c>
      <c r="D33" s="40">
        <f t="shared" si="1"/>
        <v>481105.58165290736</v>
      </c>
      <c r="E33" s="41">
        <f t="shared" si="2"/>
        <v>0</v>
      </c>
      <c r="F33" s="40">
        <f t="shared" si="3"/>
        <v>481105.58165290736</v>
      </c>
      <c r="G33" s="40">
        <f t="shared" si="4"/>
        <v>268646.84393969295</v>
      </c>
      <c r="H33" s="40">
        <f t="shared" si="8"/>
        <v>212458.73771321445</v>
      </c>
      <c r="I33" s="40">
        <f t="shared" si="5"/>
        <v>3272332.1179472143</v>
      </c>
      <c r="J33" s="40">
        <f>SUM($H$18:$H33)</f>
        <v>4819877.424393731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3272332.1179472143</v>
      </c>
      <c r="D34" s="40">
        <f t="shared" si="1"/>
        <v>481105.58165290736</v>
      </c>
      <c r="E34" s="41">
        <f t="shared" si="2"/>
        <v>0</v>
      </c>
      <c r="F34" s="40">
        <f t="shared" si="3"/>
        <v>481105.58165290736</v>
      </c>
      <c r="G34" s="40">
        <f t="shared" si="4"/>
        <v>284765.6545760745</v>
      </c>
      <c r="H34" s="40">
        <f t="shared" si="8"/>
        <v>196339.92707683286</v>
      </c>
      <c r="I34" s="40">
        <f t="shared" si="5"/>
        <v>2987566.46337114</v>
      </c>
      <c r="J34" s="40">
        <f>SUM($H$18:$H34)</f>
        <v>5016217.351470564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2987566.46337114</v>
      </c>
      <c r="D35" s="40">
        <f t="shared" si="1"/>
        <v>481105.58165290736</v>
      </c>
      <c r="E35" s="41">
        <f t="shared" si="2"/>
        <v>0</v>
      </c>
      <c r="F35" s="40">
        <f t="shared" si="3"/>
        <v>481105.58165290736</v>
      </c>
      <c r="G35" s="40">
        <f t="shared" si="4"/>
        <v>301851.59385063895</v>
      </c>
      <c r="H35" s="40">
        <f t="shared" si="8"/>
        <v>179253.98780226838</v>
      </c>
      <c r="I35" s="40">
        <f t="shared" si="5"/>
        <v>2685714.8695205012</v>
      </c>
      <c r="J35" s="40">
        <f>SUM($H$18:$H35)</f>
        <v>5195471.339272832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2685714.8695205012</v>
      </c>
      <c r="D36" s="40">
        <f t="shared" si="1"/>
        <v>481105.58165290736</v>
      </c>
      <c r="E36" s="41">
        <f t="shared" si="2"/>
        <v>0</v>
      </c>
      <c r="F36" s="40">
        <f t="shared" si="3"/>
        <v>481105.58165290736</v>
      </c>
      <c r="G36" s="40">
        <f t="shared" si="4"/>
        <v>319962.68948167725</v>
      </c>
      <c r="H36" s="40">
        <f t="shared" si="8"/>
        <v>161142.89217123008</v>
      </c>
      <c r="I36" s="40">
        <f t="shared" si="5"/>
        <v>2365752.1800388237</v>
      </c>
      <c r="J36" s="40">
        <f>SUM($H$18:$H36)</f>
        <v>5356614.231444062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2365752.1800388237</v>
      </c>
      <c r="D37" s="40">
        <f t="shared" si="1"/>
        <v>481105.58165290736</v>
      </c>
      <c r="E37" s="41">
        <f t="shared" si="2"/>
        <v>0</v>
      </c>
      <c r="F37" s="40">
        <f t="shared" si="3"/>
        <v>481105.58165290736</v>
      </c>
      <c r="G37" s="40">
        <f t="shared" si="4"/>
        <v>339160.4508505779</v>
      </c>
      <c r="H37" s="40">
        <f t="shared" si="8"/>
        <v>141945.13080232943</v>
      </c>
      <c r="I37" s="40">
        <f t="shared" si="5"/>
        <v>2026591.7291882457</v>
      </c>
      <c r="J37" s="40">
        <f>SUM($H$18:$H37)</f>
        <v>5498559.362246391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2026591.7291882457</v>
      </c>
      <c r="D38" s="40">
        <f t="shared" si="1"/>
        <v>481105.58165290736</v>
      </c>
      <c r="E38" s="41">
        <f t="shared" si="2"/>
        <v>0</v>
      </c>
      <c r="F38" s="40">
        <f t="shared" si="3"/>
        <v>481105.58165290736</v>
      </c>
      <c r="G38" s="40">
        <f t="shared" si="4"/>
        <v>359510.0779016126</v>
      </c>
      <c r="H38" s="40">
        <f t="shared" si="8"/>
        <v>121595.50375129475</v>
      </c>
      <c r="I38" s="40">
        <f t="shared" si="5"/>
        <v>1667081.6512866332</v>
      </c>
      <c r="J38" s="40">
        <f>SUM($H$18:$H38)</f>
        <v>5620154.865997686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1667081.6512866332</v>
      </c>
      <c r="D39" s="40">
        <f t="shared" si="1"/>
        <v>481105.58165290736</v>
      </c>
      <c r="E39" s="41">
        <f t="shared" si="2"/>
        <v>0</v>
      </c>
      <c r="F39" s="40">
        <f t="shared" si="3"/>
        <v>481105.58165290736</v>
      </c>
      <c r="G39" s="40">
        <f t="shared" si="4"/>
        <v>381080.68257570936</v>
      </c>
      <c r="H39" s="40">
        <f t="shared" si="8"/>
        <v>100024.89907719799</v>
      </c>
      <c r="I39" s="40">
        <f t="shared" si="5"/>
        <v>1286000.9687109238</v>
      </c>
      <c r="J39" s="40">
        <f>SUM($H$18:$H39)</f>
        <v>5720179.765074884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1286000.9687109238</v>
      </c>
      <c r="D40" s="40">
        <f t="shared" si="1"/>
        <v>481105.58165290736</v>
      </c>
      <c r="E40" s="41">
        <f t="shared" si="2"/>
        <v>0</v>
      </c>
      <c r="F40" s="40">
        <f t="shared" si="3"/>
        <v>481105.58165290736</v>
      </c>
      <c r="G40" s="40">
        <f t="shared" si="4"/>
        <v>403945.5235302519</v>
      </c>
      <c r="H40" s="40">
        <f t="shared" si="8"/>
        <v>77160.05812265542</v>
      </c>
      <c r="I40" s="40">
        <f t="shared" si="5"/>
        <v>882055.4451806719</v>
      </c>
      <c r="J40" s="40">
        <f>SUM($H$18:$H40)</f>
        <v>5797339.823197539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882055.4451806719</v>
      </c>
      <c r="D41" s="40">
        <f t="shared" si="1"/>
        <v>481105.58165290736</v>
      </c>
      <c r="E41" s="41">
        <f t="shared" si="2"/>
        <v>0</v>
      </c>
      <c r="F41" s="40">
        <f t="shared" si="3"/>
        <v>481105.58165290736</v>
      </c>
      <c r="G41" s="40">
        <f t="shared" si="4"/>
        <v>428182.2549420671</v>
      </c>
      <c r="H41" s="40">
        <f t="shared" si="8"/>
        <v>52923.32671084031</v>
      </c>
      <c r="I41" s="40">
        <f t="shared" si="5"/>
        <v>453873.1902386048</v>
      </c>
      <c r="J41" s="40">
        <f>SUM($H$18:$H41)</f>
        <v>5850263.14990838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453873.1902386048</v>
      </c>
      <c r="D42" s="40">
        <f t="shared" si="1"/>
        <v>481105.58165290736</v>
      </c>
      <c r="E42" s="41">
        <f t="shared" si="2"/>
        <v>0</v>
      </c>
      <c r="F42" s="40">
        <f t="shared" si="3"/>
        <v>453873.1902386048</v>
      </c>
      <c r="G42" s="40">
        <f t="shared" si="4"/>
        <v>426640.7988242885</v>
      </c>
      <c r="H42" s="40">
        <f t="shared" si="8"/>
        <v>27232.391414316287</v>
      </c>
      <c r="I42" s="40">
        <f t="shared" si="5"/>
        <v>0</v>
      </c>
      <c r="J42" s="40">
        <f>SUM($H$18:$H42)</f>
        <v>5877495.541322696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481105.58165290736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5877495.541322696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481105.58165290736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5877495.541322696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481105.58165290736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5877495.541322696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481105.58165290736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5877495.541322696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481105.58165290736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5877495.541322696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481105.58165290736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5877495.541322696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481105.58165290736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5877495.541322696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481105.58165290736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5877495.541322696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481105.58165290736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5877495.541322696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481105.58165290736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5877495.541322696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481105.58165290736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5877495.541322696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481105.58165290736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5877495.541322696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481105.58165290736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5877495.541322696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481105.58165290736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5877495.541322696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481105.58165290736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5877495.541322696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481105.58165290736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5877495.541322696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481105.58165290736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5877495.541322696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481105.58165290736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5877495.541322696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481105.58165290736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5877495.541322696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481105.58165290736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5877495.541322696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481105.58165290736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5877495.541322696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481105.58165290736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5877495.541322696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481105.58165290736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5877495.541322696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481105.58165290736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5877495.541322696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481105.58165290736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5877495.541322696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481105.58165290736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5877495.541322696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481105.58165290736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5877495.541322696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481105.58165290736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5877495.541322696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481105.58165290736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5877495.541322696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481105.58165290736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5877495.541322696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481105.58165290736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5877495.541322696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481105.58165290736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5877495.541322696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481105.58165290736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5877495.541322696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481105.58165290736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5877495.541322696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481105.58165290736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5877495.541322696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481105.58165290736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5877495.541322696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481105.58165290736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5877495.541322696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481105.58165290736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5877495.541322696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481105.58165290736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5877495.541322696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481105.58165290736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5877495.541322696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481105.58165290736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5877495.541322696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481105.58165290736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5877495.541322696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481105.58165290736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5877495.541322696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481105.58165290736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5877495.541322696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481105.58165290736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5877495.541322696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481105.58165290736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5877495.541322696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481105.58165290736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5877495.541322696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481105.58165290736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5877495.541322696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481105.58165290736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5877495.541322696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481105.58165290736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5877495.541322696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481105.58165290736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5877495.541322696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481105.58165290736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5877495.541322696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481105.58165290736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5877495.541322696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481105.58165290736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5877495.541322696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481105.58165290736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5877495.541322696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481105.58165290736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5877495.541322696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481105.58165290736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5877495.541322696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481105.58165290736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5877495.541322696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481105.58165290736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5877495.541322696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481105.58165290736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5877495.541322696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481105.58165290736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5877495.541322696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481105.58165290736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5877495.541322696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481105.58165290736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5877495.541322696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481105.58165290736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5877495.541322696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481105.58165290736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5877495.541322696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481105.58165290736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5877495.541322696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481105.58165290736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5877495.541322696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481105.58165290736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5877495.541322696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481105.58165290736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5877495.541322696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481105.58165290736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5877495.541322696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481105.58165290736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5877495.541322696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481105.58165290736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5877495.541322696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481105.58165290736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5877495.541322696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481105.58165290736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5877495.541322696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481105.58165290736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5877495.541322696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481105.58165290736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5877495.541322696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481105.58165290736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5877495.541322696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481105.58165290736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5877495.541322696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481105.58165290736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5877495.541322696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481105.58165290736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5877495.541322696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481105.58165290736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5877495.541322696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481105.58165290736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5877495.541322696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481105.58165290736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5877495.541322696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481105.58165290736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5877495.541322696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481105.58165290736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5877495.541322696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481105.58165290736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5877495.541322696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481105.58165290736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5877495.541322696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481105.58165290736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5877495.541322696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481105.58165290736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5877495.541322696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481105.58165290736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5877495.541322696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481105.58165290736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5877495.541322696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481105.58165290736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5877495.541322696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481105.58165290736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5877495.541322696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481105.58165290736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5877495.541322696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481105.58165290736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5877495.541322696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481105.58165290736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5877495.541322696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481105.58165290736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5877495.541322696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481105.58165290736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5877495.541322696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481105.58165290736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5877495.541322696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481105.58165290736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5877495.541322696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481105.58165290736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5877495.541322696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481105.58165290736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5877495.541322696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481105.58165290736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5877495.541322696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481105.58165290736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5877495.541322696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481105.58165290736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5877495.541322696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481105.58165290736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5877495.541322696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481105.58165290736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5877495.541322696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481105.58165290736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5877495.541322696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481105.58165290736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5877495.541322696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481105.58165290736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5877495.541322696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481105.58165290736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5877495.541322696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481105.58165290736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5877495.541322696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481105.58165290736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5877495.541322696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481105.58165290736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5877495.541322696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481105.58165290736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5877495.541322696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481105.58165290736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5877495.541322696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481105.58165290736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5877495.541322696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481105.58165290736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5877495.541322696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481105.58165290736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5877495.541322696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481105.58165290736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5877495.541322696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481105.58165290736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5877495.541322696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481105.58165290736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5877495.541322696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481105.58165290736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5877495.541322696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481105.58165290736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5877495.541322696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481105.58165290736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5877495.541322696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481105.58165290736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5877495.541322696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481105.58165290736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5877495.541322696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481105.58165290736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5877495.541322696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481105.58165290736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5877495.541322696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481105.58165290736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5877495.541322696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481105.58165290736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5877495.541322696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481105.58165290736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5877495.541322696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481105.58165290736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5877495.541322696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481105.58165290736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5877495.541322696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481105.58165290736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5877495.541322696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481105.58165290736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5877495.541322696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481105.58165290736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5877495.541322696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481105.58165290736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5877495.541322696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481105.58165290736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5877495.541322696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481105.58165290736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5877495.541322696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481105.58165290736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5877495.541322696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481105.58165290736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5877495.541322696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481105.58165290736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5877495.541322696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481105.58165290736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5877495.541322696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481105.58165290736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5877495.541322696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481105.58165290736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5877495.541322696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481105.58165290736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5877495.541322696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481105.58165290736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5877495.541322696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481105.58165290736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5877495.541322696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481105.58165290736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5877495.541322696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481105.58165290736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5877495.541322696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481105.58165290736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5877495.541322696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481105.58165290736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5877495.541322696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481105.58165290736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5877495.541322696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481105.58165290736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5877495.541322696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481105.58165290736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5877495.541322696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481105.58165290736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5877495.541322696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481105.58165290736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5877495.541322696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481105.58165290736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5877495.541322696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481105.58165290736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5877495.541322696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481105.58165290736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5877495.541322696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481105.58165290736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5877495.541322696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481105.58165290736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5877495.541322696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481105.58165290736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5877495.541322696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481105.58165290736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5877495.541322696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481105.58165290736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5877495.541322696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481105.58165290736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5877495.541322696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481105.58165290736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5877495.541322696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481105.58165290736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5877495.541322696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481105.58165290736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5877495.541322696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481105.58165290736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5877495.541322696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481105.58165290736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5877495.541322696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481105.58165290736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5877495.541322696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481105.58165290736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5877495.541322696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481105.58165290736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5877495.541322696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481105.58165290736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5877495.541322696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481105.58165290736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5877495.541322696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481105.58165290736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5877495.541322696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481105.58165290736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5877495.541322696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481105.58165290736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5877495.541322696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481105.58165290736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5877495.541322696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481105.58165290736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5877495.541322696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481105.58165290736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5877495.541322696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481105.58165290736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5877495.541322696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481105.58165290736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5877495.541322696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481105.58165290736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5877495.541322696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481105.58165290736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5877495.541322696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481105.58165290736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5877495.541322696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481105.58165290736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5877495.541322696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481105.58165290736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5877495.541322696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481105.58165290736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5877495.541322696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481105.58165290736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5877495.541322696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481105.58165290736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5877495.541322696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481105.58165290736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5877495.541322696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481105.58165290736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5877495.541322696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481105.58165290736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5877495.541322696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481105.58165290736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5877495.541322696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481105.58165290736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5877495.541322696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481105.58165290736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5877495.541322696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481105.58165290736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5877495.541322696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481105.58165290736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5877495.541322696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481105.58165290736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5877495.541322696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481105.58165290736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5877495.541322696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481105.58165290736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5877495.541322696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481105.58165290736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5877495.541322696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481105.58165290736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5877495.541322696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481105.58165290736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5877495.541322696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481105.58165290736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5877495.541322696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481105.58165290736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5877495.541322696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481105.58165290736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5877495.541322696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481105.58165290736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5877495.541322696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481105.58165290736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5877495.541322696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481105.58165290736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5877495.541322696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481105.58165290736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5877495.541322696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481105.58165290736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5877495.541322696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481105.58165290736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5877495.541322696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481105.58165290736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5877495.541322696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481105.58165290736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5877495.541322696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481105.58165290736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5877495.541322696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481105.58165290736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5877495.541322696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481105.58165290736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5877495.541322696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481105.58165290736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5877495.541322696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481105.58165290736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5877495.541322696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481105.58165290736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5877495.541322696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481105.58165290736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5877495.541322696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481105.58165290736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5877495.541322696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481105.58165290736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5877495.541322696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481105.58165290736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5877495.541322696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481105.58165290736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5877495.541322696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481105.58165290736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5877495.541322696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481105.58165290736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5877495.541322696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481105.58165290736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5877495.541322696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481105.58165290736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5877495.541322696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481105.58165290736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5877495.541322696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481105.58165290736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5877495.541322696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481105.58165290736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5877495.541322696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481105.58165290736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5877495.541322696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481105.58165290736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5877495.541322696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481105.58165290736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5877495.541322696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481105.58165290736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5877495.541322696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481105.58165290736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5877495.541322696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481105.58165290736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5877495.541322696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481105.58165290736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5877495.541322696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481105.58165290736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5877495.541322696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481105.58165290736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5877495.541322696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481105.58165290736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5877495.541322696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481105.58165290736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5877495.541322696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481105.58165290736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5877495.541322696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481105.58165290736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5877495.541322696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481105.58165290736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5877495.541322696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481105.58165290736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5877495.541322696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481105.58165290736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5877495.541322696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481105.58165290736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5877495.541322696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481105.58165290736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5877495.541322696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481105.58165290736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5877495.541322696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481105.58165290736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5877495.541322696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481105.58165290736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5877495.541322696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481105.58165290736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5877495.541322696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481105.58165290736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5877495.541322696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481105.58165290736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5877495.541322696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481105.58165290736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5877495.541322696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481105.58165290736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5877495.541322696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481105.58165290736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5877495.541322696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481105.58165290736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5877495.541322696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481105.58165290736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5877495.541322696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481105.58165290736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5877495.541322696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481105.58165290736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5877495.541322696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481105.58165290736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5877495.541322696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481105.58165290736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5877495.541322696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481105.58165290736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5877495.541322696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481105.58165290736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5877495.541322696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481105.58165290736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5877495.541322696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481105.58165290736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5877495.541322696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481105.58165290736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5877495.541322696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481105.58165290736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5877495.541322696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481105.58165290736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5877495.541322696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481105.58165290736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5877495.541322696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481105.58165290736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5877495.541322696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481105.58165290736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5877495.541322696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481105.58165290736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5877495.541322696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481105.58165290736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5877495.541322696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481105.58165290736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5877495.541322696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481105.58165290736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5877495.541322696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481105.58165290736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5877495.541322696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481105.58165290736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5877495.541322696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481105.58165290736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5877495.541322696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481105.58165290736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5877495.541322696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481105.58165290736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5877495.541322696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481105.58165290736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5877495.541322696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481105.58165290736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5877495.541322696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481105.58165290736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5877495.541322696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481105.58165290736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5877495.541322696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481105.58165290736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5877495.541322696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481105.58165290736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5877495.541322696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481105.58165290736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5877495.541322696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481105.58165290736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5877495.541322696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481105.58165290736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5877495.541322696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481105.58165290736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5877495.541322696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481105.58165290736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5877495.541322696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481105.58165290736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5877495.541322696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481105.58165290736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5877495.541322696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481105.58165290736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5877495.541322696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481105.58165290736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5877495.541322696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481105.58165290736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5877495.541322696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481105.58165290736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5877495.541322696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481105.58165290736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5877495.541322696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481105.58165290736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5877495.541322696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481105.58165290736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5877495.541322696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481105.58165290736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5877495.541322696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481105.58165290736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5877495.541322696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481105.58165290736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5877495.541322696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481105.58165290736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5877495.541322696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481105.58165290736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5877495.541322696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481105.58165290736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5877495.541322696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481105.58165290736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5877495.541322696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481105.58165290736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5877495.541322696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481105.58165290736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5877495.541322696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481105.58165290736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5877495.541322696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481105.58165290736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5877495.541322696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481105.58165290736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5877495.541322696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481105.58165290736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5877495.541322696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481105.58165290736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5877495.541322696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481105.58165290736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5877495.541322696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481105.58165290736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5877495.541322696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481105.58165290736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5877495.541322696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481105.58165290736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5877495.541322696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481105.58165290736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5877495.541322696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481105.58165290736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5877495.541322696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481105.58165290736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5877495.541322696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481105.58165290736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5877495.541322696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481105.58165290736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5877495.541322696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481105.58165290736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5877495.541322696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481105.58165290736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5877495.541322696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481105.58165290736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5877495.541322696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481105.58165290736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5877495.541322696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43"/>
  <sheetViews>
    <sheetView workbookViewId="0" topLeftCell="A1">
      <selection activeCell="H17" sqref="H17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53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514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3690192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10.76</v>
      </c>
    </row>
    <row r="11" spans="1:2" ht="12.75">
      <c r="A11" t="s">
        <v>43</v>
      </c>
      <c r="B11" s="46">
        <v>17.02</v>
      </c>
    </row>
    <row r="12" spans="1:2" ht="12.75">
      <c r="A12" t="s">
        <v>47</v>
      </c>
      <c r="B12" s="47">
        <v>600000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 aca="true" t="shared" si="0" ref="C16:AK16">B16+1</f>
        <v>-4</v>
      </c>
      <c r="D16" s="3">
        <f t="shared" si="0"/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2431.4256</v>
      </c>
      <c r="H17" s="7">
        <f aca="true" t="shared" si="1" ref="H17:AK17">($B5*$B6*8760)/1000</f>
        <v>4052.376</v>
      </c>
      <c r="I17" s="7">
        <f t="shared" si="1"/>
        <v>4052.376</v>
      </c>
      <c r="J17" s="7">
        <f t="shared" si="1"/>
        <v>4052.376</v>
      </c>
      <c r="K17" s="7">
        <f t="shared" si="1"/>
        <v>4052.376</v>
      </c>
      <c r="L17" s="7">
        <f t="shared" si="1"/>
        <v>4052.376</v>
      </c>
      <c r="M17" s="7">
        <f t="shared" si="1"/>
        <v>4052.376</v>
      </c>
      <c r="N17" s="7">
        <f t="shared" si="1"/>
        <v>4052.376</v>
      </c>
      <c r="O17" s="7">
        <f t="shared" si="1"/>
        <v>4052.376</v>
      </c>
      <c r="P17" s="7">
        <f t="shared" si="1"/>
        <v>4052.376</v>
      </c>
      <c r="Q17" s="7">
        <f t="shared" si="1"/>
        <v>4052.376</v>
      </c>
      <c r="R17" s="7">
        <f t="shared" si="1"/>
        <v>4052.376</v>
      </c>
      <c r="S17" s="7">
        <f t="shared" si="1"/>
        <v>4052.376</v>
      </c>
      <c r="T17" s="7">
        <f t="shared" si="1"/>
        <v>4052.376</v>
      </c>
      <c r="U17" s="7">
        <f t="shared" si="1"/>
        <v>4052.376</v>
      </c>
      <c r="V17" s="7">
        <f t="shared" si="1"/>
        <v>4052.376</v>
      </c>
      <c r="W17" s="7">
        <f t="shared" si="1"/>
        <v>4052.376</v>
      </c>
      <c r="X17" s="7">
        <f t="shared" si="1"/>
        <v>4052.376</v>
      </c>
      <c r="Y17" s="7">
        <f t="shared" si="1"/>
        <v>4052.376</v>
      </c>
      <c r="Z17" s="7">
        <f t="shared" si="1"/>
        <v>4052.376</v>
      </c>
      <c r="AA17" s="7">
        <f t="shared" si="1"/>
        <v>4052.376</v>
      </c>
      <c r="AB17" s="7">
        <f t="shared" si="1"/>
        <v>4052.376</v>
      </c>
      <c r="AC17" s="7">
        <f t="shared" si="1"/>
        <v>4052.376</v>
      </c>
      <c r="AD17" s="7">
        <f t="shared" si="1"/>
        <v>4052.376</v>
      </c>
      <c r="AE17" s="7">
        <f t="shared" si="1"/>
        <v>4052.376</v>
      </c>
      <c r="AF17" s="7">
        <f t="shared" si="1"/>
        <v>4052.376</v>
      </c>
      <c r="AG17" s="7">
        <f t="shared" si="1"/>
        <v>4052.376</v>
      </c>
      <c r="AH17" s="7">
        <f t="shared" si="1"/>
        <v>4052.376</v>
      </c>
      <c r="AI17" s="7">
        <f t="shared" si="1"/>
        <v>4052.376</v>
      </c>
      <c r="AJ17" s="7">
        <f t="shared" si="1"/>
        <v>4052.376</v>
      </c>
      <c r="AK17" s="7">
        <f t="shared" si="1"/>
        <v>4052.376</v>
      </c>
      <c r="AL17" s="7">
        <f>SUM(B17:AK17)</f>
        <v>124002.70560000009</v>
      </c>
    </row>
    <row r="19" spans="1:38" ht="12.75">
      <c r="A19" t="s">
        <v>10</v>
      </c>
      <c r="B19" s="47">
        <f>$B7*$B8*0.15</f>
        <v>44282.304</v>
      </c>
      <c r="C19" s="47">
        <f>$B7*$B8*0.35</f>
        <v>103325.37599999999</v>
      </c>
      <c r="D19" s="47">
        <f>$B7*$B8*0.6</f>
        <v>177129.216</v>
      </c>
      <c r="E19" s="47">
        <f>$B7*$B8*0.8</f>
        <v>236172.288</v>
      </c>
      <c r="F19" s="47">
        <f>$B7*$B8*1</f>
        <v>295215.36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856124.5439999999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GA_HTGR_2_amort!F18</f>
        <v>288671.60973318765</v>
      </c>
      <c r="H20" s="47">
        <f aca="true" t="shared" si="3" ref="H20:AE20">G20</f>
        <v>288671.60973318765</v>
      </c>
      <c r="I20" s="47">
        <f t="shared" si="3"/>
        <v>288671.60973318765</v>
      </c>
      <c r="J20" s="47">
        <f t="shared" si="3"/>
        <v>288671.60973318765</v>
      </c>
      <c r="K20" s="47">
        <f t="shared" si="3"/>
        <v>288671.60973318765</v>
      </c>
      <c r="L20" s="47">
        <f t="shared" si="3"/>
        <v>288671.60973318765</v>
      </c>
      <c r="M20" s="47">
        <f t="shared" si="3"/>
        <v>288671.60973318765</v>
      </c>
      <c r="N20" s="47">
        <f t="shared" si="3"/>
        <v>288671.60973318765</v>
      </c>
      <c r="O20" s="47">
        <f t="shared" si="3"/>
        <v>288671.60973318765</v>
      </c>
      <c r="P20" s="47">
        <f t="shared" si="3"/>
        <v>288671.60973318765</v>
      </c>
      <c r="Q20" s="47">
        <f t="shared" si="3"/>
        <v>288671.60973318765</v>
      </c>
      <c r="R20" s="47">
        <f t="shared" si="3"/>
        <v>288671.60973318765</v>
      </c>
      <c r="S20" s="47">
        <f t="shared" si="3"/>
        <v>288671.60973318765</v>
      </c>
      <c r="T20" s="47">
        <f t="shared" si="3"/>
        <v>288671.60973318765</v>
      </c>
      <c r="U20" s="47">
        <f t="shared" si="3"/>
        <v>288671.60973318765</v>
      </c>
      <c r="V20" s="47">
        <f t="shared" si="3"/>
        <v>288671.60973318765</v>
      </c>
      <c r="W20" s="47">
        <f t="shared" si="3"/>
        <v>288671.60973318765</v>
      </c>
      <c r="X20" s="47">
        <f t="shared" si="3"/>
        <v>288671.60973318765</v>
      </c>
      <c r="Y20" s="47">
        <f t="shared" si="3"/>
        <v>288671.60973318765</v>
      </c>
      <c r="Z20" s="47">
        <f t="shared" si="3"/>
        <v>288671.60973318765</v>
      </c>
      <c r="AA20" s="47">
        <f t="shared" si="3"/>
        <v>288671.60973318765</v>
      </c>
      <c r="AB20" s="47">
        <f t="shared" si="3"/>
        <v>288671.60973318765</v>
      </c>
      <c r="AC20" s="47">
        <f t="shared" si="3"/>
        <v>288671.60973318765</v>
      </c>
      <c r="AD20" s="47">
        <f t="shared" si="3"/>
        <v>288671.60973318765</v>
      </c>
      <c r="AE20" s="47">
        <f t="shared" si="3"/>
        <v>288671.60973318765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7216790.243329691</v>
      </c>
    </row>
    <row r="21" spans="1:38" ht="12.75">
      <c r="A21" t="s">
        <v>44</v>
      </c>
      <c r="B21" s="47">
        <f aca="true" t="shared" si="4" ref="B21:AK21">B17*$B$10</f>
        <v>0</v>
      </c>
      <c r="C21" s="47">
        <f t="shared" si="4"/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26162.139456</v>
      </c>
      <c r="H21" s="47">
        <f t="shared" si="4"/>
        <v>43603.565760000005</v>
      </c>
      <c r="I21" s="47">
        <f t="shared" si="4"/>
        <v>43603.565760000005</v>
      </c>
      <c r="J21" s="47">
        <f t="shared" si="4"/>
        <v>43603.565760000005</v>
      </c>
      <c r="K21" s="47">
        <f t="shared" si="4"/>
        <v>43603.565760000005</v>
      </c>
      <c r="L21" s="47">
        <f t="shared" si="4"/>
        <v>43603.565760000005</v>
      </c>
      <c r="M21" s="47">
        <f t="shared" si="4"/>
        <v>43603.565760000005</v>
      </c>
      <c r="N21" s="47">
        <f t="shared" si="4"/>
        <v>43603.565760000005</v>
      </c>
      <c r="O21" s="47">
        <f t="shared" si="4"/>
        <v>43603.565760000005</v>
      </c>
      <c r="P21" s="47">
        <f t="shared" si="4"/>
        <v>43603.565760000005</v>
      </c>
      <c r="Q21" s="47">
        <f t="shared" si="4"/>
        <v>43603.565760000005</v>
      </c>
      <c r="R21" s="47">
        <f t="shared" si="4"/>
        <v>43603.565760000005</v>
      </c>
      <c r="S21" s="47">
        <f t="shared" si="4"/>
        <v>43603.565760000005</v>
      </c>
      <c r="T21" s="47">
        <f t="shared" si="4"/>
        <v>43603.565760000005</v>
      </c>
      <c r="U21" s="47">
        <f t="shared" si="4"/>
        <v>43603.565760000005</v>
      </c>
      <c r="V21" s="47">
        <f t="shared" si="4"/>
        <v>43603.565760000005</v>
      </c>
      <c r="W21" s="47">
        <f t="shared" si="4"/>
        <v>43603.565760000005</v>
      </c>
      <c r="X21" s="47">
        <f t="shared" si="4"/>
        <v>43603.565760000005</v>
      </c>
      <c r="Y21" s="47">
        <f t="shared" si="4"/>
        <v>43603.565760000005</v>
      </c>
      <c r="Z21" s="47">
        <f t="shared" si="4"/>
        <v>43603.565760000005</v>
      </c>
      <c r="AA21" s="47">
        <f t="shared" si="4"/>
        <v>43603.565760000005</v>
      </c>
      <c r="AB21" s="47">
        <f t="shared" si="4"/>
        <v>43603.565760000005</v>
      </c>
      <c r="AC21" s="47">
        <f t="shared" si="4"/>
        <v>43603.565760000005</v>
      </c>
      <c r="AD21" s="47">
        <f t="shared" si="4"/>
        <v>43603.565760000005</v>
      </c>
      <c r="AE21" s="47">
        <f t="shared" si="4"/>
        <v>43603.565760000005</v>
      </c>
      <c r="AF21" s="47">
        <f t="shared" si="4"/>
        <v>43603.565760000005</v>
      </c>
      <c r="AG21" s="47">
        <f t="shared" si="4"/>
        <v>43603.565760000005</v>
      </c>
      <c r="AH21" s="47">
        <f t="shared" si="4"/>
        <v>43603.565760000005</v>
      </c>
      <c r="AI21" s="47">
        <f t="shared" si="4"/>
        <v>43603.565760000005</v>
      </c>
      <c r="AJ21" s="47">
        <f t="shared" si="4"/>
        <v>43603.565760000005</v>
      </c>
      <c r="AK21" s="47">
        <f t="shared" si="4"/>
        <v>43603.565760000005</v>
      </c>
      <c r="AL21" s="47">
        <f t="shared" si="2"/>
        <v>1334269.1122559998</v>
      </c>
    </row>
    <row r="22" spans="1:38" ht="12.75">
      <c r="A22" t="s">
        <v>45</v>
      </c>
      <c r="B22" s="47">
        <f aca="true" t="shared" si="5" ref="B22:AK22">B17*$B$11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41382.863712</v>
      </c>
      <c r="H22" s="47">
        <f t="shared" si="5"/>
        <v>68971.43952</v>
      </c>
      <c r="I22" s="47">
        <f t="shared" si="5"/>
        <v>68971.43952</v>
      </c>
      <c r="J22" s="47">
        <f t="shared" si="5"/>
        <v>68971.43952</v>
      </c>
      <c r="K22" s="47">
        <f t="shared" si="5"/>
        <v>68971.43952</v>
      </c>
      <c r="L22" s="47">
        <f t="shared" si="5"/>
        <v>68971.43952</v>
      </c>
      <c r="M22" s="47">
        <f t="shared" si="5"/>
        <v>68971.43952</v>
      </c>
      <c r="N22" s="47">
        <f t="shared" si="5"/>
        <v>68971.43952</v>
      </c>
      <c r="O22" s="47">
        <f t="shared" si="5"/>
        <v>68971.43952</v>
      </c>
      <c r="P22" s="47">
        <f t="shared" si="5"/>
        <v>68971.43952</v>
      </c>
      <c r="Q22" s="47">
        <f t="shared" si="5"/>
        <v>68971.43952</v>
      </c>
      <c r="R22" s="47">
        <f t="shared" si="5"/>
        <v>68971.43952</v>
      </c>
      <c r="S22" s="47">
        <f t="shared" si="5"/>
        <v>68971.43952</v>
      </c>
      <c r="T22" s="47">
        <f t="shared" si="5"/>
        <v>68971.43952</v>
      </c>
      <c r="U22" s="47">
        <f t="shared" si="5"/>
        <v>68971.43952</v>
      </c>
      <c r="V22" s="47">
        <f t="shared" si="5"/>
        <v>68971.43952</v>
      </c>
      <c r="W22" s="47">
        <f t="shared" si="5"/>
        <v>68971.43952</v>
      </c>
      <c r="X22" s="47">
        <f t="shared" si="5"/>
        <v>68971.43952</v>
      </c>
      <c r="Y22" s="47">
        <f t="shared" si="5"/>
        <v>68971.43952</v>
      </c>
      <c r="Z22" s="47">
        <f t="shared" si="5"/>
        <v>68971.43952</v>
      </c>
      <c r="AA22" s="47">
        <f t="shared" si="5"/>
        <v>68971.43952</v>
      </c>
      <c r="AB22" s="47">
        <f t="shared" si="5"/>
        <v>68971.43952</v>
      </c>
      <c r="AC22" s="47">
        <f t="shared" si="5"/>
        <v>68971.43952</v>
      </c>
      <c r="AD22" s="47">
        <f t="shared" si="5"/>
        <v>68971.43952</v>
      </c>
      <c r="AE22" s="47">
        <f t="shared" si="5"/>
        <v>68971.43952</v>
      </c>
      <c r="AF22" s="47">
        <f t="shared" si="5"/>
        <v>68971.43952</v>
      </c>
      <c r="AG22" s="47">
        <f t="shared" si="5"/>
        <v>68971.43952</v>
      </c>
      <c r="AH22" s="47">
        <f t="shared" si="5"/>
        <v>68971.43952</v>
      </c>
      <c r="AI22" s="47">
        <f t="shared" si="5"/>
        <v>68971.43952</v>
      </c>
      <c r="AJ22" s="47">
        <f t="shared" si="5"/>
        <v>68971.43952</v>
      </c>
      <c r="AK22" s="47">
        <f t="shared" si="5"/>
        <v>68971.43952</v>
      </c>
      <c r="AL22" s="47">
        <f t="shared" si="2"/>
        <v>2110526.049312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9948.387096774195</v>
      </c>
      <c r="H23" s="47">
        <f aca="true" t="shared" si="6" ref="H23:AK23">G23</f>
        <v>9948.387096774195</v>
      </c>
      <c r="I23" s="47">
        <f t="shared" si="6"/>
        <v>9948.387096774195</v>
      </c>
      <c r="J23" s="47">
        <f t="shared" si="6"/>
        <v>9948.387096774195</v>
      </c>
      <c r="K23" s="47">
        <f t="shared" si="6"/>
        <v>9948.387096774195</v>
      </c>
      <c r="L23" s="47">
        <f t="shared" si="6"/>
        <v>9948.387096774195</v>
      </c>
      <c r="M23" s="47">
        <f t="shared" si="6"/>
        <v>9948.387096774195</v>
      </c>
      <c r="N23" s="47">
        <f t="shared" si="6"/>
        <v>9948.387096774195</v>
      </c>
      <c r="O23" s="47">
        <f t="shared" si="6"/>
        <v>9948.387096774195</v>
      </c>
      <c r="P23" s="47">
        <f t="shared" si="6"/>
        <v>9948.387096774195</v>
      </c>
      <c r="Q23" s="47">
        <f t="shared" si="6"/>
        <v>9948.387096774195</v>
      </c>
      <c r="R23" s="47">
        <f t="shared" si="6"/>
        <v>9948.387096774195</v>
      </c>
      <c r="S23" s="47">
        <f t="shared" si="6"/>
        <v>9948.387096774195</v>
      </c>
      <c r="T23" s="47">
        <f t="shared" si="6"/>
        <v>9948.387096774195</v>
      </c>
      <c r="U23" s="47">
        <f t="shared" si="6"/>
        <v>9948.387096774195</v>
      </c>
      <c r="V23" s="47">
        <f t="shared" si="6"/>
        <v>9948.387096774195</v>
      </c>
      <c r="W23" s="47">
        <f t="shared" si="6"/>
        <v>9948.387096774195</v>
      </c>
      <c r="X23" s="47">
        <f t="shared" si="6"/>
        <v>9948.387096774195</v>
      </c>
      <c r="Y23" s="47">
        <f t="shared" si="6"/>
        <v>9948.387096774195</v>
      </c>
      <c r="Z23" s="47">
        <f t="shared" si="6"/>
        <v>9948.387096774195</v>
      </c>
      <c r="AA23" s="47">
        <f t="shared" si="6"/>
        <v>9948.387096774195</v>
      </c>
      <c r="AB23" s="47">
        <f t="shared" si="6"/>
        <v>9948.387096774195</v>
      </c>
      <c r="AC23" s="47">
        <f t="shared" si="6"/>
        <v>9948.387096774195</v>
      </c>
      <c r="AD23" s="47">
        <f t="shared" si="6"/>
        <v>9948.387096774195</v>
      </c>
      <c r="AE23" s="47">
        <f t="shared" si="6"/>
        <v>9948.387096774195</v>
      </c>
      <c r="AF23" s="47">
        <f t="shared" si="6"/>
        <v>9948.387096774195</v>
      </c>
      <c r="AG23" s="47">
        <f t="shared" si="6"/>
        <v>9948.387096774195</v>
      </c>
      <c r="AH23" s="47">
        <f t="shared" si="6"/>
        <v>9948.387096774195</v>
      </c>
      <c r="AI23" s="47">
        <f t="shared" si="6"/>
        <v>9948.387096774195</v>
      </c>
      <c r="AJ23" s="47">
        <f t="shared" si="6"/>
        <v>9948.387096774195</v>
      </c>
      <c r="AK23" s="47">
        <f t="shared" si="6"/>
        <v>9948.387096774195</v>
      </c>
      <c r="AL23" s="47">
        <f t="shared" si="2"/>
        <v>308399.9999999998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165.80645161290323</v>
      </c>
      <c r="H24" s="47">
        <f aca="true" t="shared" si="7" ref="H24:AK24">G24</f>
        <v>165.80645161290323</v>
      </c>
      <c r="I24" s="47">
        <f t="shared" si="7"/>
        <v>165.80645161290323</v>
      </c>
      <c r="J24" s="47">
        <f t="shared" si="7"/>
        <v>165.80645161290323</v>
      </c>
      <c r="K24" s="47">
        <f t="shared" si="7"/>
        <v>165.80645161290323</v>
      </c>
      <c r="L24" s="47">
        <f t="shared" si="7"/>
        <v>165.80645161290323</v>
      </c>
      <c r="M24" s="47">
        <f t="shared" si="7"/>
        <v>165.80645161290323</v>
      </c>
      <c r="N24" s="47">
        <f t="shared" si="7"/>
        <v>165.80645161290323</v>
      </c>
      <c r="O24" s="47">
        <f t="shared" si="7"/>
        <v>165.80645161290323</v>
      </c>
      <c r="P24" s="47">
        <f t="shared" si="7"/>
        <v>165.80645161290323</v>
      </c>
      <c r="Q24" s="47">
        <f t="shared" si="7"/>
        <v>165.80645161290323</v>
      </c>
      <c r="R24" s="47">
        <f t="shared" si="7"/>
        <v>165.80645161290323</v>
      </c>
      <c r="S24" s="47">
        <f t="shared" si="7"/>
        <v>165.80645161290323</v>
      </c>
      <c r="T24" s="47">
        <f t="shared" si="7"/>
        <v>165.80645161290323</v>
      </c>
      <c r="U24" s="47">
        <f t="shared" si="7"/>
        <v>165.80645161290323</v>
      </c>
      <c r="V24" s="47">
        <f t="shared" si="7"/>
        <v>165.80645161290323</v>
      </c>
      <c r="W24" s="47">
        <f t="shared" si="7"/>
        <v>165.80645161290323</v>
      </c>
      <c r="X24" s="47">
        <f t="shared" si="7"/>
        <v>165.80645161290323</v>
      </c>
      <c r="Y24" s="47">
        <f t="shared" si="7"/>
        <v>165.80645161290323</v>
      </c>
      <c r="Z24" s="47">
        <f t="shared" si="7"/>
        <v>165.80645161290323</v>
      </c>
      <c r="AA24" s="47">
        <f t="shared" si="7"/>
        <v>165.80645161290323</v>
      </c>
      <c r="AB24" s="47">
        <f t="shared" si="7"/>
        <v>165.80645161290323</v>
      </c>
      <c r="AC24" s="47">
        <f t="shared" si="7"/>
        <v>165.80645161290323</v>
      </c>
      <c r="AD24" s="47">
        <f t="shared" si="7"/>
        <v>165.80645161290323</v>
      </c>
      <c r="AE24" s="47">
        <f t="shared" si="7"/>
        <v>165.80645161290323</v>
      </c>
      <c r="AF24" s="47">
        <f t="shared" si="7"/>
        <v>165.80645161290323</v>
      </c>
      <c r="AG24" s="47">
        <f t="shared" si="7"/>
        <v>165.80645161290323</v>
      </c>
      <c r="AH24" s="47">
        <f t="shared" si="7"/>
        <v>165.80645161290323</v>
      </c>
      <c r="AI24" s="47">
        <f t="shared" si="7"/>
        <v>165.80645161290323</v>
      </c>
      <c r="AJ24" s="47">
        <f t="shared" si="7"/>
        <v>165.80645161290323</v>
      </c>
      <c r="AK24" s="47">
        <f t="shared" si="7"/>
        <v>165.80645161290323</v>
      </c>
      <c r="AL24" s="47">
        <f t="shared" si="2"/>
        <v>5140.000000000003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 aca="true" t="shared" si="8" ref="B26:AK26">SUM(B19:B24)</f>
        <v>44282.304</v>
      </c>
      <c r="C26" s="48">
        <f t="shared" si="8"/>
        <v>103325.37599999999</v>
      </c>
      <c r="D26" s="48">
        <f t="shared" si="8"/>
        <v>177129.216</v>
      </c>
      <c r="E26" s="48">
        <f t="shared" si="8"/>
        <v>236172.288</v>
      </c>
      <c r="F26" s="48">
        <f t="shared" si="8"/>
        <v>295215.36</v>
      </c>
      <c r="G26" s="48">
        <f t="shared" si="8"/>
        <v>366330.80644957477</v>
      </c>
      <c r="H26" s="48">
        <f t="shared" si="8"/>
        <v>411360.8085615748</v>
      </c>
      <c r="I26" s="48">
        <f t="shared" si="8"/>
        <v>411360.8085615748</v>
      </c>
      <c r="J26" s="48">
        <f t="shared" si="8"/>
        <v>411360.8085615748</v>
      </c>
      <c r="K26" s="48">
        <f t="shared" si="8"/>
        <v>411360.8085615748</v>
      </c>
      <c r="L26" s="48">
        <f t="shared" si="8"/>
        <v>411360.8085615748</v>
      </c>
      <c r="M26" s="48">
        <f t="shared" si="8"/>
        <v>411360.8085615748</v>
      </c>
      <c r="N26" s="48">
        <f t="shared" si="8"/>
        <v>411360.8085615748</v>
      </c>
      <c r="O26" s="48">
        <f t="shared" si="8"/>
        <v>411360.8085615748</v>
      </c>
      <c r="P26" s="48">
        <f t="shared" si="8"/>
        <v>411360.8085615748</v>
      </c>
      <c r="Q26" s="48">
        <f t="shared" si="8"/>
        <v>411360.8085615748</v>
      </c>
      <c r="R26" s="48">
        <f t="shared" si="8"/>
        <v>411360.8085615748</v>
      </c>
      <c r="S26" s="48">
        <f t="shared" si="8"/>
        <v>411360.8085615748</v>
      </c>
      <c r="T26" s="48">
        <f t="shared" si="8"/>
        <v>411360.8085615748</v>
      </c>
      <c r="U26" s="48">
        <f t="shared" si="8"/>
        <v>411360.8085615748</v>
      </c>
      <c r="V26" s="48">
        <f t="shared" si="8"/>
        <v>411360.8085615748</v>
      </c>
      <c r="W26" s="48">
        <f t="shared" si="8"/>
        <v>411360.8085615748</v>
      </c>
      <c r="X26" s="48">
        <f t="shared" si="8"/>
        <v>411360.8085615748</v>
      </c>
      <c r="Y26" s="48">
        <f t="shared" si="8"/>
        <v>411360.8085615748</v>
      </c>
      <c r="Z26" s="48">
        <f t="shared" si="8"/>
        <v>411360.8085615748</v>
      </c>
      <c r="AA26" s="48">
        <f t="shared" si="8"/>
        <v>411360.8085615748</v>
      </c>
      <c r="AB26" s="48">
        <f t="shared" si="8"/>
        <v>411360.8085615748</v>
      </c>
      <c r="AC26" s="48">
        <f t="shared" si="8"/>
        <v>411360.8085615748</v>
      </c>
      <c r="AD26" s="48">
        <f t="shared" si="8"/>
        <v>411360.8085615748</v>
      </c>
      <c r="AE26" s="48">
        <f t="shared" si="8"/>
        <v>411360.8085615748</v>
      </c>
      <c r="AF26" s="48">
        <f t="shared" si="8"/>
        <v>122689.19882838712</v>
      </c>
      <c r="AG26" s="48">
        <f t="shared" si="8"/>
        <v>122689.19882838712</v>
      </c>
      <c r="AH26" s="48">
        <f t="shared" si="8"/>
        <v>122689.19882838712</v>
      </c>
      <c r="AI26" s="48">
        <f t="shared" si="8"/>
        <v>122689.19882838712</v>
      </c>
      <c r="AJ26" s="48">
        <f t="shared" si="8"/>
        <v>122689.19882838712</v>
      </c>
      <c r="AK26" s="48">
        <f t="shared" si="8"/>
        <v>122689.19882838712</v>
      </c>
      <c r="AL26" s="48"/>
    </row>
    <row r="28" spans="1:2" s="4" customFormat="1" ht="15.75">
      <c r="A28" s="4" t="s">
        <v>48</v>
      </c>
      <c r="B28" s="49">
        <f>NPV(0.05,B26:AK26)/NPV(0.05,B17:AK17)</f>
        <v>111.13174519269279</v>
      </c>
    </row>
    <row r="29" ht="12.75">
      <c r="A29" t="s">
        <v>49</v>
      </c>
    </row>
    <row r="43" ht="12.75">
      <c r="AM43" s="7">
        <f>($B$7+AL41)/25</f>
        <v>147607.68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8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44" customWidth="1"/>
    <col min="2" max="2" width="13.28125" style="45" customWidth="1"/>
    <col min="3" max="3" width="15.421875" style="45" customWidth="1"/>
    <col min="4" max="4" width="14.00390625" style="45" customWidth="1"/>
    <col min="5" max="5" width="12.140625" style="45" customWidth="1"/>
    <col min="6" max="6" width="14.421875" style="45" customWidth="1"/>
    <col min="7" max="7" width="14.140625" style="45" customWidth="1"/>
    <col min="8" max="8" width="15.7109375" style="45" customWidth="1"/>
    <col min="9" max="9" width="13.57421875" style="45" customWidth="1"/>
    <col min="10" max="10" width="13.00390625" style="45" customWidth="1"/>
    <col min="11" max="16384" width="9.140625" style="9" customWidth="1"/>
  </cols>
  <sheetData>
    <row r="1" spans="1:10" ht="24" customHeight="1">
      <c r="A1" s="56" t="s">
        <v>17</v>
      </c>
      <c r="B1" s="57"/>
      <c r="C1" s="57"/>
      <c r="D1" s="57"/>
      <c r="E1" s="8"/>
      <c r="F1" s="8"/>
      <c r="G1" s="8"/>
      <c r="H1" s="8"/>
      <c r="I1" s="8"/>
      <c r="J1" s="8"/>
    </row>
    <row r="2" spans="1:10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8"/>
      <c r="B3" s="12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8"/>
      <c r="B4" s="53" t="s">
        <v>18</v>
      </c>
      <c r="C4" s="54"/>
      <c r="D4" s="55"/>
      <c r="E4" s="8"/>
      <c r="F4" s="53" t="s">
        <v>19</v>
      </c>
      <c r="G4" s="54"/>
      <c r="H4" s="55"/>
      <c r="I4" s="13"/>
      <c r="J4" s="8"/>
    </row>
    <row r="5" spans="1:10" ht="14.25">
      <c r="A5" s="8"/>
      <c r="B5" s="14"/>
      <c r="C5" s="15" t="s">
        <v>20</v>
      </c>
      <c r="D5" s="16">
        <f>GA_HTGR_2!B7</f>
        <v>3690192</v>
      </c>
      <c r="E5" s="8"/>
      <c r="F5" s="14"/>
      <c r="G5" s="15" t="s">
        <v>21</v>
      </c>
      <c r="H5" s="17">
        <f>IF(Values_Entered,-PMT(Interest_Rate/Num_Pmt_Per_Year,Loan_Years*Num_Pmt_Per_Year,Loan_Amount),"")</f>
        <v>288671.60973318765</v>
      </c>
      <c r="I5" s="18"/>
      <c r="J5" s="8"/>
    </row>
    <row r="6" spans="1:10" ht="14.25">
      <c r="A6" s="8"/>
      <c r="B6" s="14"/>
      <c r="C6" s="15" t="s">
        <v>22</v>
      </c>
      <c r="D6" s="19">
        <f>GA_HTGR_2!B9</f>
        <v>0.06</v>
      </c>
      <c r="E6" s="8"/>
      <c r="F6" s="14"/>
      <c r="G6" s="15" t="s">
        <v>23</v>
      </c>
      <c r="H6" s="20">
        <f>IF(Values_Entered,Loan_Years*Num_Pmt_Per_Year,"")</f>
        <v>25</v>
      </c>
      <c r="I6" s="21"/>
      <c r="J6" s="22"/>
    </row>
    <row r="7" spans="1:10" ht="14.25">
      <c r="A7" s="8"/>
      <c r="B7" s="14"/>
      <c r="C7" s="15" t="s">
        <v>24</v>
      </c>
      <c r="D7" s="23">
        <v>25</v>
      </c>
      <c r="E7" s="8"/>
      <c r="F7" s="14"/>
      <c r="G7" s="15" t="s">
        <v>25</v>
      </c>
      <c r="H7" s="20">
        <f>IF(Values_Entered,Number_of_Payments,"")</f>
        <v>25</v>
      </c>
      <c r="I7" s="21"/>
      <c r="J7" s="22"/>
    </row>
    <row r="8" spans="1:10" ht="14.25">
      <c r="A8" s="8"/>
      <c r="B8" s="14"/>
      <c r="C8" s="15" t="s">
        <v>26</v>
      </c>
      <c r="D8" s="23">
        <v>1</v>
      </c>
      <c r="E8" s="8"/>
      <c r="F8" s="14"/>
      <c r="G8" s="15" t="s">
        <v>27</v>
      </c>
      <c r="H8" s="17">
        <f>IF(Values_Entered,SUMIF(Beg_Bal,"&gt;0",Extra_Pay),"")</f>
        <v>0</v>
      </c>
      <c r="I8" s="18"/>
      <c r="J8" s="22"/>
    </row>
    <row r="9" spans="1:10" ht="14.25">
      <c r="A9" s="8"/>
      <c r="B9" s="14"/>
      <c r="C9" s="15" t="s">
        <v>28</v>
      </c>
      <c r="D9" s="24">
        <v>39479</v>
      </c>
      <c r="E9" s="8"/>
      <c r="F9" s="25"/>
      <c r="G9" s="26" t="s">
        <v>29</v>
      </c>
      <c r="H9" s="17">
        <f>IF(Values_Entered,SUMIF(Beg_Bal,"&gt;0",Int),"")</f>
        <v>3526598.2433296973</v>
      </c>
      <c r="I9" s="18"/>
      <c r="J9" s="22"/>
    </row>
    <row r="10" spans="1:10" ht="14.25">
      <c r="A10" s="8"/>
      <c r="B10" s="25"/>
      <c r="C10" s="26" t="s">
        <v>30</v>
      </c>
      <c r="D10" s="27">
        <v>0</v>
      </c>
      <c r="E10" s="8"/>
      <c r="F10" s="12"/>
      <c r="G10" s="12"/>
      <c r="H10" s="12"/>
      <c r="I10" s="12"/>
      <c r="J10" s="22"/>
    </row>
    <row r="11" spans="1:10" ht="13.5">
      <c r="A11" s="8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8"/>
      <c r="B12" s="28" t="s">
        <v>31</v>
      </c>
      <c r="C12" s="51"/>
      <c r="D12" s="52"/>
      <c r="E12" s="29"/>
      <c r="F12" s="12"/>
      <c r="G12" s="12"/>
      <c r="H12" s="12"/>
      <c r="I12" s="12"/>
      <c r="J12" s="12"/>
    </row>
    <row r="13" spans="1:10" ht="13.5">
      <c r="A13" s="8"/>
      <c r="B13" s="28"/>
      <c r="C13" s="30"/>
      <c r="D13" s="30"/>
      <c r="E13" s="12"/>
      <c r="F13" s="12"/>
      <c r="G13" s="12"/>
      <c r="H13" s="12"/>
      <c r="I13" s="12"/>
      <c r="J13" s="12"/>
    </row>
    <row r="14" spans="1:10" ht="6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.7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33" customFormat="1" ht="28.5" customHeight="1">
      <c r="A16" s="31" t="s">
        <v>32</v>
      </c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2" t="s">
        <v>39</v>
      </c>
      <c r="I16" s="32" t="s">
        <v>40</v>
      </c>
      <c r="J16" s="32" t="s">
        <v>41</v>
      </c>
    </row>
    <row r="17" spans="1:10" s="33" customFormat="1" ht="6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s="33" customFormat="1" ht="12.75">
      <c r="A18" s="37">
        <f>IF(Values_Entered,1,"")</f>
        <v>1</v>
      </c>
      <c r="B18" s="38">
        <f aca="true" t="shared" si="0" ref="B18:B81">IF(Pay_Num&lt;&gt;"",DATE(YEAR(Loan_Start),MONTH(Loan_Start)+(Pay_Num)*12/Num_Pmt_Per_Year,DAY(Loan_Start)),"")</f>
        <v>39845</v>
      </c>
      <c r="C18" s="39">
        <f>IF(Values_Entered,Loan_Amount,"")</f>
        <v>3690192</v>
      </c>
      <c r="D18" s="39">
        <f aca="true" t="shared" si="1" ref="D18:D81">IF(Pay_Num&lt;&gt;"",Scheduled_Monthly_Payment,"")</f>
        <v>288671.60973318765</v>
      </c>
      <c r="E18" s="39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9">
        <f aca="true" t="shared" si="3" ref="F18:F81">IF(AND(Pay_Num&lt;&gt;"",Sched_Pay+Extra_Pay&lt;Beg_Bal),Sched_Pay+Extra_Pay,IF(Pay_Num&lt;&gt;"",Beg_Bal,""))</f>
        <v>288671.60973318765</v>
      </c>
      <c r="G18" s="39">
        <f aca="true" t="shared" si="4" ref="G18:G81">IF(Pay_Num&lt;&gt;"",Total_Pay-Int,"")</f>
        <v>67260.08973318766</v>
      </c>
      <c r="H18" s="39">
        <f>IF(Pay_Num&lt;&gt;"",Beg_Bal*(Interest_Rate/Num_Pmt_Per_Year),"")</f>
        <v>221411.52</v>
      </c>
      <c r="I18" s="39">
        <f aca="true" t="shared" si="5" ref="I18:I81">IF(AND(Pay_Num&lt;&gt;"",Sched_Pay+Extra_Pay&lt;Beg_Bal),Beg_Bal-Princ,IF(Pay_Num&lt;&gt;"",0,""))</f>
        <v>3622931.9102668124</v>
      </c>
      <c r="J18" s="39">
        <f>SUM($H$18:$H18)</f>
        <v>221411.52</v>
      </c>
    </row>
    <row r="19" spans="1:10" s="33" customFormat="1" ht="12.75" customHeight="1">
      <c r="A19" s="37">
        <f aca="true" t="shared" si="6" ref="A19:A82">IF(Values_Entered,A18+1,"")</f>
        <v>2</v>
      </c>
      <c r="B19" s="38">
        <f t="shared" si="0"/>
        <v>40210</v>
      </c>
      <c r="C19" s="40">
        <f aca="true" t="shared" si="7" ref="C19:C82">IF(Pay_Num&lt;&gt;"",I18,"")</f>
        <v>3622931.9102668124</v>
      </c>
      <c r="D19" s="40">
        <f t="shared" si="1"/>
        <v>288671.60973318765</v>
      </c>
      <c r="E19" s="41">
        <f t="shared" si="2"/>
        <v>0</v>
      </c>
      <c r="F19" s="40">
        <f t="shared" si="3"/>
        <v>288671.60973318765</v>
      </c>
      <c r="G19" s="40">
        <f t="shared" si="4"/>
        <v>71295.69511717893</v>
      </c>
      <c r="H19" s="40">
        <f aca="true" t="shared" si="8" ref="H19:H82">IF(Pay_Num&lt;&gt;"",Beg_Bal*Interest_Rate/Num_Pmt_Per_Year,"")</f>
        <v>217375.91461600873</v>
      </c>
      <c r="I19" s="40">
        <f t="shared" si="5"/>
        <v>3551636.2151496336</v>
      </c>
      <c r="J19" s="40">
        <f>SUM($H$18:$H19)</f>
        <v>438787.4346160087</v>
      </c>
    </row>
    <row r="20" spans="1:10" s="33" customFormat="1" ht="12.75" customHeight="1">
      <c r="A20" s="37">
        <f t="shared" si="6"/>
        <v>3</v>
      </c>
      <c r="B20" s="38">
        <f t="shared" si="0"/>
        <v>40575</v>
      </c>
      <c r="C20" s="40">
        <f t="shared" si="7"/>
        <v>3551636.2151496336</v>
      </c>
      <c r="D20" s="40">
        <f t="shared" si="1"/>
        <v>288671.60973318765</v>
      </c>
      <c r="E20" s="41">
        <f t="shared" si="2"/>
        <v>0</v>
      </c>
      <c r="F20" s="40">
        <f t="shared" si="3"/>
        <v>288671.60973318765</v>
      </c>
      <c r="G20" s="40">
        <f t="shared" si="4"/>
        <v>75573.43682420964</v>
      </c>
      <c r="H20" s="40">
        <f t="shared" si="8"/>
        <v>213098.172908978</v>
      </c>
      <c r="I20" s="40">
        <f t="shared" si="5"/>
        <v>3476062.778325424</v>
      </c>
      <c r="J20" s="40">
        <f>SUM($H$18:$H20)</f>
        <v>651885.6075249867</v>
      </c>
    </row>
    <row r="21" spans="1:10" s="33" customFormat="1" ht="12.75">
      <c r="A21" s="37">
        <f t="shared" si="6"/>
        <v>4</v>
      </c>
      <c r="B21" s="38">
        <f t="shared" si="0"/>
        <v>40940</v>
      </c>
      <c r="C21" s="40">
        <f t="shared" si="7"/>
        <v>3476062.778325424</v>
      </c>
      <c r="D21" s="40">
        <f t="shared" si="1"/>
        <v>288671.60973318765</v>
      </c>
      <c r="E21" s="41">
        <f t="shared" si="2"/>
        <v>0</v>
      </c>
      <c r="F21" s="40">
        <f t="shared" si="3"/>
        <v>288671.60973318765</v>
      </c>
      <c r="G21" s="40">
        <f t="shared" si="4"/>
        <v>80107.84303366221</v>
      </c>
      <c r="H21" s="40">
        <f t="shared" si="8"/>
        <v>208563.76669952544</v>
      </c>
      <c r="I21" s="40">
        <f t="shared" si="5"/>
        <v>3395954.935291762</v>
      </c>
      <c r="J21" s="40">
        <f>SUM($H$18:$H21)</f>
        <v>860449.3742245121</v>
      </c>
    </row>
    <row r="22" spans="1:10" s="33" customFormat="1" ht="12.75">
      <c r="A22" s="37">
        <f t="shared" si="6"/>
        <v>5</v>
      </c>
      <c r="B22" s="38">
        <f t="shared" si="0"/>
        <v>41306</v>
      </c>
      <c r="C22" s="40">
        <f t="shared" si="7"/>
        <v>3395954.935291762</v>
      </c>
      <c r="D22" s="40">
        <f t="shared" si="1"/>
        <v>288671.60973318765</v>
      </c>
      <c r="E22" s="41">
        <f t="shared" si="2"/>
        <v>0</v>
      </c>
      <c r="F22" s="40">
        <f t="shared" si="3"/>
        <v>288671.60973318765</v>
      </c>
      <c r="G22" s="40">
        <f t="shared" si="4"/>
        <v>84914.31361568195</v>
      </c>
      <c r="H22" s="40">
        <f t="shared" si="8"/>
        <v>203757.2961175057</v>
      </c>
      <c r="I22" s="40">
        <f t="shared" si="5"/>
        <v>3311040.62167608</v>
      </c>
      <c r="J22" s="40">
        <f>SUM($H$18:$H22)</f>
        <v>1064206.670342018</v>
      </c>
    </row>
    <row r="23" spans="1:10" ht="12.75">
      <c r="A23" s="37">
        <f t="shared" si="6"/>
        <v>6</v>
      </c>
      <c r="B23" s="38">
        <f t="shared" si="0"/>
        <v>41671</v>
      </c>
      <c r="C23" s="40">
        <f t="shared" si="7"/>
        <v>3311040.62167608</v>
      </c>
      <c r="D23" s="40">
        <f t="shared" si="1"/>
        <v>288671.60973318765</v>
      </c>
      <c r="E23" s="41">
        <f t="shared" si="2"/>
        <v>0</v>
      </c>
      <c r="F23" s="40">
        <f t="shared" si="3"/>
        <v>288671.60973318765</v>
      </c>
      <c r="G23" s="40">
        <f t="shared" si="4"/>
        <v>90009.17243262287</v>
      </c>
      <c r="H23" s="40">
        <f t="shared" si="8"/>
        <v>198662.43730056478</v>
      </c>
      <c r="I23" s="40">
        <f t="shared" si="5"/>
        <v>3221031.449243457</v>
      </c>
      <c r="J23" s="40">
        <f>SUM($H$18:$H23)</f>
        <v>1262869.1076425826</v>
      </c>
    </row>
    <row r="24" spans="1:10" ht="12.75">
      <c r="A24" s="37">
        <f t="shared" si="6"/>
        <v>7</v>
      </c>
      <c r="B24" s="38">
        <f t="shared" si="0"/>
        <v>42036</v>
      </c>
      <c r="C24" s="40">
        <f t="shared" si="7"/>
        <v>3221031.449243457</v>
      </c>
      <c r="D24" s="40">
        <f t="shared" si="1"/>
        <v>288671.60973318765</v>
      </c>
      <c r="E24" s="41">
        <f t="shared" si="2"/>
        <v>0</v>
      </c>
      <c r="F24" s="40">
        <f t="shared" si="3"/>
        <v>288671.60973318765</v>
      </c>
      <c r="G24" s="40">
        <f t="shared" si="4"/>
        <v>95409.72277858024</v>
      </c>
      <c r="H24" s="40">
        <f t="shared" si="8"/>
        <v>193261.8869546074</v>
      </c>
      <c r="I24" s="40">
        <f t="shared" si="5"/>
        <v>3125621.726464877</v>
      </c>
      <c r="J24" s="40">
        <f>SUM($H$18:$H24)</f>
        <v>1456130.99459719</v>
      </c>
    </row>
    <row r="25" spans="1:10" ht="12.75">
      <c r="A25" s="37">
        <f t="shared" si="6"/>
        <v>8</v>
      </c>
      <c r="B25" s="38">
        <f t="shared" si="0"/>
        <v>42401</v>
      </c>
      <c r="C25" s="40">
        <f t="shared" si="7"/>
        <v>3125621.726464877</v>
      </c>
      <c r="D25" s="40">
        <f t="shared" si="1"/>
        <v>288671.60973318765</v>
      </c>
      <c r="E25" s="41">
        <f t="shared" si="2"/>
        <v>0</v>
      </c>
      <c r="F25" s="40">
        <f t="shared" si="3"/>
        <v>288671.60973318765</v>
      </c>
      <c r="G25" s="40">
        <f t="shared" si="4"/>
        <v>101134.30614529504</v>
      </c>
      <c r="H25" s="40">
        <f t="shared" si="8"/>
        <v>187537.30358789262</v>
      </c>
      <c r="I25" s="40">
        <f t="shared" si="5"/>
        <v>3024487.420319582</v>
      </c>
      <c r="J25" s="40">
        <f>SUM($H$18:$H25)</f>
        <v>1643668.2981850826</v>
      </c>
    </row>
    <row r="26" spans="1:10" ht="12.75">
      <c r="A26" s="37">
        <f t="shared" si="6"/>
        <v>9</v>
      </c>
      <c r="B26" s="38">
        <f t="shared" si="0"/>
        <v>42767</v>
      </c>
      <c r="C26" s="40">
        <f t="shared" si="7"/>
        <v>3024487.420319582</v>
      </c>
      <c r="D26" s="40">
        <f t="shared" si="1"/>
        <v>288671.60973318765</v>
      </c>
      <c r="E26" s="41">
        <f t="shared" si="2"/>
        <v>0</v>
      </c>
      <c r="F26" s="40">
        <f t="shared" si="3"/>
        <v>288671.60973318765</v>
      </c>
      <c r="G26" s="40">
        <f t="shared" si="4"/>
        <v>107202.36451401273</v>
      </c>
      <c r="H26" s="40">
        <f t="shared" si="8"/>
        <v>181469.24521917492</v>
      </c>
      <c r="I26" s="40">
        <f t="shared" si="5"/>
        <v>2917285.055805569</v>
      </c>
      <c r="J26" s="40">
        <f>SUM($H$18:$H26)</f>
        <v>1825137.5434042576</v>
      </c>
    </row>
    <row r="27" spans="1:10" ht="12.75">
      <c r="A27" s="37">
        <f t="shared" si="6"/>
        <v>10</v>
      </c>
      <c r="B27" s="38">
        <f t="shared" si="0"/>
        <v>43132</v>
      </c>
      <c r="C27" s="40">
        <f t="shared" si="7"/>
        <v>2917285.055805569</v>
      </c>
      <c r="D27" s="40">
        <f t="shared" si="1"/>
        <v>288671.60973318765</v>
      </c>
      <c r="E27" s="41">
        <f t="shared" si="2"/>
        <v>0</v>
      </c>
      <c r="F27" s="40">
        <f t="shared" si="3"/>
        <v>288671.60973318765</v>
      </c>
      <c r="G27" s="40">
        <f t="shared" si="4"/>
        <v>113634.5063848535</v>
      </c>
      <c r="H27" s="40">
        <f t="shared" si="8"/>
        <v>175037.10334833415</v>
      </c>
      <c r="I27" s="40">
        <f t="shared" si="5"/>
        <v>2803650.5494207153</v>
      </c>
      <c r="J27" s="40">
        <f>SUM($H$18:$H27)</f>
        <v>2000174.6467525917</v>
      </c>
    </row>
    <row r="28" spans="1:10" ht="12.75">
      <c r="A28" s="37">
        <f t="shared" si="6"/>
        <v>11</v>
      </c>
      <c r="B28" s="38">
        <f t="shared" si="0"/>
        <v>43497</v>
      </c>
      <c r="C28" s="40">
        <f t="shared" si="7"/>
        <v>2803650.5494207153</v>
      </c>
      <c r="D28" s="40">
        <f t="shared" si="1"/>
        <v>288671.60973318765</v>
      </c>
      <c r="E28" s="41">
        <f t="shared" si="2"/>
        <v>0</v>
      </c>
      <c r="F28" s="40">
        <f t="shared" si="3"/>
        <v>288671.60973318765</v>
      </c>
      <c r="G28" s="40">
        <f t="shared" si="4"/>
        <v>120452.57676794473</v>
      </c>
      <c r="H28" s="40">
        <f t="shared" si="8"/>
        <v>168219.03296524292</v>
      </c>
      <c r="I28" s="40">
        <f t="shared" si="5"/>
        <v>2683197.9726527706</v>
      </c>
      <c r="J28" s="40">
        <f>SUM($H$18:$H28)</f>
        <v>2168393.6797178346</v>
      </c>
    </row>
    <row r="29" spans="1:10" ht="12.75">
      <c r="A29" s="37">
        <f t="shared" si="6"/>
        <v>12</v>
      </c>
      <c r="B29" s="38">
        <f t="shared" si="0"/>
        <v>43862</v>
      </c>
      <c r="C29" s="40">
        <f t="shared" si="7"/>
        <v>2683197.9726527706</v>
      </c>
      <c r="D29" s="40">
        <f t="shared" si="1"/>
        <v>288671.60973318765</v>
      </c>
      <c r="E29" s="41">
        <f t="shared" si="2"/>
        <v>0</v>
      </c>
      <c r="F29" s="40">
        <f t="shared" si="3"/>
        <v>288671.60973318765</v>
      </c>
      <c r="G29" s="40">
        <f t="shared" si="4"/>
        <v>127679.73137402142</v>
      </c>
      <c r="H29" s="40">
        <f t="shared" si="8"/>
        <v>160991.87835916624</v>
      </c>
      <c r="I29" s="40">
        <f t="shared" si="5"/>
        <v>2555518.241278749</v>
      </c>
      <c r="J29" s="40">
        <f>SUM($H$18:$H29)</f>
        <v>2329385.558077001</v>
      </c>
    </row>
    <row r="30" spans="1:10" ht="12.75">
      <c r="A30" s="37">
        <f t="shared" si="6"/>
        <v>13</v>
      </c>
      <c r="B30" s="38">
        <f t="shared" si="0"/>
        <v>44228</v>
      </c>
      <c r="C30" s="40">
        <f t="shared" si="7"/>
        <v>2555518.241278749</v>
      </c>
      <c r="D30" s="40">
        <f t="shared" si="1"/>
        <v>288671.60973318765</v>
      </c>
      <c r="E30" s="41">
        <f t="shared" si="2"/>
        <v>0</v>
      </c>
      <c r="F30" s="40">
        <f t="shared" si="3"/>
        <v>288671.60973318765</v>
      </c>
      <c r="G30" s="40">
        <f t="shared" si="4"/>
        <v>135340.5152564627</v>
      </c>
      <c r="H30" s="40">
        <f t="shared" si="8"/>
        <v>153331.09447672495</v>
      </c>
      <c r="I30" s="40">
        <f t="shared" si="5"/>
        <v>2420177.7260222863</v>
      </c>
      <c r="J30" s="40">
        <f>SUM($H$18:$H30)</f>
        <v>2482716.652553726</v>
      </c>
    </row>
    <row r="31" spans="1:10" ht="12.75">
      <c r="A31" s="37">
        <f t="shared" si="6"/>
        <v>14</v>
      </c>
      <c r="B31" s="38">
        <f t="shared" si="0"/>
        <v>44593</v>
      </c>
      <c r="C31" s="40">
        <f t="shared" si="7"/>
        <v>2420177.7260222863</v>
      </c>
      <c r="D31" s="40">
        <f t="shared" si="1"/>
        <v>288671.60973318765</v>
      </c>
      <c r="E31" s="41">
        <f t="shared" si="2"/>
        <v>0</v>
      </c>
      <c r="F31" s="40">
        <f t="shared" si="3"/>
        <v>288671.60973318765</v>
      </c>
      <c r="G31" s="40">
        <f t="shared" si="4"/>
        <v>143460.9461718505</v>
      </c>
      <c r="H31" s="40">
        <f t="shared" si="8"/>
        <v>145210.66356133716</v>
      </c>
      <c r="I31" s="40">
        <f t="shared" si="5"/>
        <v>2276716.779850436</v>
      </c>
      <c r="J31" s="40">
        <f>SUM($H$18:$H31)</f>
        <v>2627927.316115063</v>
      </c>
    </row>
    <row r="32" spans="1:10" ht="12.75">
      <c r="A32" s="37">
        <f t="shared" si="6"/>
        <v>15</v>
      </c>
      <c r="B32" s="38">
        <f t="shared" si="0"/>
        <v>44958</v>
      </c>
      <c r="C32" s="40">
        <f t="shared" si="7"/>
        <v>2276716.779850436</v>
      </c>
      <c r="D32" s="40">
        <f t="shared" si="1"/>
        <v>288671.60973318765</v>
      </c>
      <c r="E32" s="41">
        <f t="shared" si="2"/>
        <v>0</v>
      </c>
      <c r="F32" s="40">
        <f t="shared" si="3"/>
        <v>288671.60973318765</v>
      </c>
      <c r="G32" s="40">
        <f t="shared" si="4"/>
        <v>152068.6029421615</v>
      </c>
      <c r="H32" s="40">
        <f t="shared" si="8"/>
        <v>136603.00679102616</v>
      </c>
      <c r="I32" s="40">
        <f t="shared" si="5"/>
        <v>2124648.176908274</v>
      </c>
      <c r="J32" s="40">
        <f>SUM($H$18:$H32)</f>
        <v>2764530.3229060895</v>
      </c>
    </row>
    <row r="33" spans="1:10" ht="12.75">
      <c r="A33" s="37">
        <f t="shared" si="6"/>
        <v>16</v>
      </c>
      <c r="B33" s="38">
        <f t="shared" si="0"/>
        <v>45323</v>
      </c>
      <c r="C33" s="40">
        <f t="shared" si="7"/>
        <v>2124648.176908274</v>
      </c>
      <c r="D33" s="40">
        <f t="shared" si="1"/>
        <v>288671.60973318765</v>
      </c>
      <c r="E33" s="41">
        <f t="shared" si="2"/>
        <v>0</v>
      </c>
      <c r="F33" s="40">
        <f t="shared" si="3"/>
        <v>288671.60973318765</v>
      </c>
      <c r="G33" s="40">
        <f t="shared" si="4"/>
        <v>161192.71911869122</v>
      </c>
      <c r="H33" s="40">
        <f t="shared" si="8"/>
        <v>127478.89061449644</v>
      </c>
      <c r="I33" s="40">
        <f t="shared" si="5"/>
        <v>1963455.457789583</v>
      </c>
      <c r="J33" s="40">
        <f>SUM($H$18:$H33)</f>
        <v>2892009.213520586</v>
      </c>
    </row>
    <row r="34" spans="1:10" ht="12.75">
      <c r="A34" s="37">
        <f t="shared" si="6"/>
        <v>17</v>
      </c>
      <c r="B34" s="38">
        <f t="shared" si="0"/>
        <v>45689</v>
      </c>
      <c r="C34" s="40">
        <f t="shared" si="7"/>
        <v>1963455.457789583</v>
      </c>
      <c r="D34" s="40">
        <f t="shared" si="1"/>
        <v>288671.60973318765</v>
      </c>
      <c r="E34" s="41">
        <f t="shared" si="2"/>
        <v>0</v>
      </c>
      <c r="F34" s="40">
        <f t="shared" si="3"/>
        <v>288671.60973318765</v>
      </c>
      <c r="G34" s="40">
        <f t="shared" si="4"/>
        <v>170864.28226581268</v>
      </c>
      <c r="H34" s="40">
        <f t="shared" si="8"/>
        <v>117807.32746737497</v>
      </c>
      <c r="I34" s="40">
        <f t="shared" si="5"/>
        <v>1792591.1755237703</v>
      </c>
      <c r="J34" s="40">
        <f>SUM($H$18:$H34)</f>
        <v>3009816.540987961</v>
      </c>
    </row>
    <row r="35" spans="1:10" ht="12.75">
      <c r="A35" s="37">
        <f t="shared" si="6"/>
        <v>18</v>
      </c>
      <c r="B35" s="38">
        <f t="shared" si="0"/>
        <v>46054</v>
      </c>
      <c r="C35" s="40">
        <f t="shared" si="7"/>
        <v>1792591.1755237703</v>
      </c>
      <c r="D35" s="40">
        <f t="shared" si="1"/>
        <v>288671.60973318765</v>
      </c>
      <c r="E35" s="41">
        <f t="shared" si="2"/>
        <v>0</v>
      </c>
      <c r="F35" s="40">
        <f t="shared" si="3"/>
        <v>288671.60973318765</v>
      </c>
      <c r="G35" s="40">
        <f t="shared" si="4"/>
        <v>181116.13920176146</v>
      </c>
      <c r="H35" s="40">
        <f t="shared" si="8"/>
        <v>107555.47053142621</v>
      </c>
      <c r="I35" s="40">
        <f t="shared" si="5"/>
        <v>1611475.0363220088</v>
      </c>
      <c r="J35" s="40">
        <f>SUM($H$18:$H35)</f>
        <v>3117372.0115193874</v>
      </c>
    </row>
    <row r="36" spans="1:10" ht="12.75">
      <c r="A36" s="37">
        <f t="shared" si="6"/>
        <v>19</v>
      </c>
      <c r="B36" s="38">
        <f t="shared" si="0"/>
        <v>46419</v>
      </c>
      <c r="C36" s="40">
        <f t="shared" si="7"/>
        <v>1611475.0363220088</v>
      </c>
      <c r="D36" s="40">
        <f t="shared" si="1"/>
        <v>288671.60973318765</v>
      </c>
      <c r="E36" s="41">
        <f t="shared" si="2"/>
        <v>0</v>
      </c>
      <c r="F36" s="40">
        <f t="shared" si="3"/>
        <v>288671.60973318765</v>
      </c>
      <c r="G36" s="40">
        <f t="shared" si="4"/>
        <v>191983.10755386713</v>
      </c>
      <c r="H36" s="40">
        <f t="shared" si="8"/>
        <v>96688.50217932052</v>
      </c>
      <c r="I36" s="40">
        <f t="shared" si="5"/>
        <v>1419491.9287681417</v>
      </c>
      <c r="J36" s="40">
        <f>SUM($H$18:$H36)</f>
        <v>3214060.513698708</v>
      </c>
    </row>
    <row r="37" spans="1:10" ht="12.75">
      <c r="A37" s="37">
        <f t="shared" si="6"/>
        <v>20</v>
      </c>
      <c r="B37" s="38">
        <f t="shared" si="0"/>
        <v>46784</v>
      </c>
      <c r="C37" s="40">
        <f t="shared" si="7"/>
        <v>1419491.9287681417</v>
      </c>
      <c r="D37" s="40">
        <f t="shared" si="1"/>
        <v>288671.60973318765</v>
      </c>
      <c r="E37" s="41">
        <f t="shared" si="2"/>
        <v>0</v>
      </c>
      <c r="F37" s="40">
        <f t="shared" si="3"/>
        <v>288671.60973318765</v>
      </c>
      <c r="G37" s="40">
        <f t="shared" si="4"/>
        <v>203502.09400709916</v>
      </c>
      <c r="H37" s="40">
        <f t="shared" si="8"/>
        <v>85169.5157260885</v>
      </c>
      <c r="I37" s="40">
        <f t="shared" si="5"/>
        <v>1215989.8347610426</v>
      </c>
      <c r="J37" s="40">
        <f>SUM($H$18:$H37)</f>
        <v>3299230.0294247963</v>
      </c>
    </row>
    <row r="38" spans="1:10" ht="12.75">
      <c r="A38" s="37">
        <f t="shared" si="6"/>
        <v>21</v>
      </c>
      <c r="B38" s="38">
        <f t="shared" si="0"/>
        <v>47150</v>
      </c>
      <c r="C38" s="40">
        <f t="shared" si="7"/>
        <v>1215989.8347610426</v>
      </c>
      <c r="D38" s="40">
        <f t="shared" si="1"/>
        <v>288671.60973318765</v>
      </c>
      <c r="E38" s="41">
        <f t="shared" si="2"/>
        <v>0</v>
      </c>
      <c r="F38" s="40">
        <f t="shared" si="3"/>
        <v>288671.60973318765</v>
      </c>
      <c r="G38" s="40">
        <f t="shared" si="4"/>
        <v>215712.2196475251</v>
      </c>
      <c r="H38" s="40">
        <f t="shared" si="8"/>
        <v>72959.39008566256</v>
      </c>
      <c r="I38" s="40">
        <f t="shared" si="5"/>
        <v>1000277.6151135175</v>
      </c>
      <c r="J38" s="40">
        <f>SUM($H$18:$H38)</f>
        <v>3372189.419510459</v>
      </c>
    </row>
    <row r="39" spans="1:10" ht="12.75">
      <c r="A39" s="37">
        <f t="shared" si="6"/>
        <v>22</v>
      </c>
      <c r="B39" s="38">
        <f t="shared" si="0"/>
        <v>47515</v>
      </c>
      <c r="C39" s="40">
        <f t="shared" si="7"/>
        <v>1000277.6151135175</v>
      </c>
      <c r="D39" s="40">
        <f t="shared" si="1"/>
        <v>288671.60973318765</v>
      </c>
      <c r="E39" s="41">
        <f t="shared" si="2"/>
        <v>0</v>
      </c>
      <c r="F39" s="40">
        <f t="shared" si="3"/>
        <v>288671.60973318765</v>
      </c>
      <c r="G39" s="40">
        <f t="shared" si="4"/>
        <v>228654.9528263766</v>
      </c>
      <c r="H39" s="40">
        <f t="shared" si="8"/>
        <v>60016.65690681105</v>
      </c>
      <c r="I39" s="40">
        <f t="shared" si="5"/>
        <v>771622.662287141</v>
      </c>
      <c r="J39" s="40">
        <f>SUM($H$18:$H39)</f>
        <v>3432206.07641727</v>
      </c>
    </row>
    <row r="40" spans="1:10" ht="12.75">
      <c r="A40" s="37">
        <f t="shared" si="6"/>
        <v>23</v>
      </c>
      <c r="B40" s="38">
        <f t="shared" si="0"/>
        <v>47880</v>
      </c>
      <c r="C40" s="40">
        <f t="shared" si="7"/>
        <v>771622.662287141</v>
      </c>
      <c r="D40" s="40">
        <f t="shared" si="1"/>
        <v>288671.60973318765</v>
      </c>
      <c r="E40" s="41">
        <f t="shared" si="2"/>
        <v>0</v>
      </c>
      <c r="F40" s="40">
        <f t="shared" si="3"/>
        <v>288671.60973318765</v>
      </c>
      <c r="G40" s="40">
        <f t="shared" si="4"/>
        <v>242374.2499959592</v>
      </c>
      <c r="H40" s="40">
        <f t="shared" si="8"/>
        <v>46297.35973722846</v>
      </c>
      <c r="I40" s="40">
        <f t="shared" si="5"/>
        <v>529248.4122911817</v>
      </c>
      <c r="J40" s="40">
        <f>SUM($H$18:$H40)</f>
        <v>3478503.4361544987</v>
      </c>
    </row>
    <row r="41" spans="1:10" ht="12.75">
      <c r="A41" s="37">
        <f t="shared" si="6"/>
        <v>24</v>
      </c>
      <c r="B41" s="38">
        <f t="shared" si="0"/>
        <v>48245</v>
      </c>
      <c r="C41" s="40">
        <f t="shared" si="7"/>
        <v>529248.4122911817</v>
      </c>
      <c r="D41" s="40">
        <f t="shared" si="1"/>
        <v>288671.60973318765</v>
      </c>
      <c r="E41" s="41">
        <f t="shared" si="2"/>
        <v>0</v>
      </c>
      <c r="F41" s="40">
        <f t="shared" si="3"/>
        <v>288671.60973318765</v>
      </c>
      <c r="G41" s="40">
        <f t="shared" si="4"/>
        <v>256916.70499571675</v>
      </c>
      <c r="H41" s="40">
        <f t="shared" si="8"/>
        <v>31754.904737470904</v>
      </c>
      <c r="I41" s="40">
        <f t="shared" si="5"/>
        <v>272331.707295465</v>
      </c>
      <c r="J41" s="40">
        <f>SUM($H$18:$H41)</f>
        <v>3510258.3408919694</v>
      </c>
    </row>
    <row r="42" spans="1:10" ht="12.75">
      <c r="A42" s="37">
        <f t="shared" si="6"/>
        <v>25</v>
      </c>
      <c r="B42" s="38">
        <f t="shared" si="0"/>
        <v>48611</v>
      </c>
      <c r="C42" s="40">
        <f t="shared" si="7"/>
        <v>272331.707295465</v>
      </c>
      <c r="D42" s="40">
        <f t="shared" si="1"/>
        <v>288671.60973318765</v>
      </c>
      <c r="E42" s="41">
        <f t="shared" si="2"/>
        <v>0</v>
      </c>
      <c r="F42" s="40">
        <f t="shared" si="3"/>
        <v>272331.707295465</v>
      </c>
      <c r="G42" s="40">
        <f t="shared" si="4"/>
        <v>255991.8048577371</v>
      </c>
      <c r="H42" s="40">
        <f t="shared" si="8"/>
        <v>16339.902437727898</v>
      </c>
      <c r="I42" s="40">
        <f t="shared" si="5"/>
        <v>0</v>
      </c>
      <c r="J42" s="40">
        <f>SUM($H$18:$H42)</f>
        <v>3526598.2433296973</v>
      </c>
    </row>
    <row r="43" spans="1:10" ht="12.75">
      <c r="A43" s="37">
        <f t="shared" si="6"/>
        <v>26</v>
      </c>
      <c r="B43" s="38">
        <f t="shared" si="0"/>
        <v>48976</v>
      </c>
      <c r="C43" s="40">
        <f t="shared" si="7"/>
        <v>0</v>
      </c>
      <c r="D43" s="40">
        <f t="shared" si="1"/>
        <v>288671.60973318765</v>
      </c>
      <c r="E43" s="41">
        <f t="shared" si="2"/>
        <v>0</v>
      </c>
      <c r="F43" s="40">
        <f t="shared" si="3"/>
        <v>0</v>
      </c>
      <c r="G43" s="40">
        <f t="shared" si="4"/>
        <v>0</v>
      </c>
      <c r="H43" s="40">
        <f t="shared" si="8"/>
        <v>0</v>
      </c>
      <c r="I43" s="40">
        <f t="shared" si="5"/>
        <v>0</v>
      </c>
      <c r="J43" s="40">
        <f>SUM($H$18:$H43)</f>
        <v>3526598.2433296973</v>
      </c>
    </row>
    <row r="44" spans="1:10" ht="12.75">
      <c r="A44" s="37">
        <f t="shared" si="6"/>
        <v>27</v>
      </c>
      <c r="B44" s="38">
        <f t="shared" si="0"/>
        <v>49341</v>
      </c>
      <c r="C44" s="40">
        <f t="shared" si="7"/>
        <v>0</v>
      </c>
      <c r="D44" s="40">
        <f t="shared" si="1"/>
        <v>288671.60973318765</v>
      </c>
      <c r="E44" s="41">
        <f t="shared" si="2"/>
        <v>0</v>
      </c>
      <c r="F44" s="40">
        <f t="shared" si="3"/>
        <v>0</v>
      </c>
      <c r="G44" s="40">
        <f t="shared" si="4"/>
        <v>0</v>
      </c>
      <c r="H44" s="40">
        <f t="shared" si="8"/>
        <v>0</v>
      </c>
      <c r="I44" s="40">
        <f t="shared" si="5"/>
        <v>0</v>
      </c>
      <c r="J44" s="40">
        <f>SUM($H$18:$H44)</f>
        <v>3526598.2433296973</v>
      </c>
    </row>
    <row r="45" spans="1:10" ht="12.75">
      <c r="A45" s="37">
        <f t="shared" si="6"/>
        <v>28</v>
      </c>
      <c r="B45" s="38">
        <f t="shared" si="0"/>
        <v>49706</v>
      </c>
      <c r="C45" s="40">
        <f t="shared" si="7"/>
        <v>0</v>
      </c>
      <c r="D45" s="40">
        <f t="shared" si="1"/>
        <v>288671.60973318765</v>
      </c>
      <c r="E45" s="41">
        <f t="shared" si="2"/>
        <v>0</v>
      </c>
      <c r="F45" s="40">
        <f t="shared" si="3"/>
        <v>0</v>
      </c>
      <c r="G45" s="40">
        <f t="shared" si="4"/>
        <v>0</v>
      </c>
      <c r="H45" s="40">
        <f t="shared" si="8"/>
        <v>0</v>
      </c>
      <c r="I45" s="40">
        <f t="shared" si="5"/>
        <v>0</v>
      </c>
      <c r="J45" s="40">
        <f>SUM($H$18:$H45)</f>
        <v>3526598.2433296973</v>
      </c>
    </row>
    <row r="46" spans="1:10" ht="12.75">
      <c r="A46" s="37">
        <f t="shared" si="6"/>
        <v>29</v>
      </c>
      <c r="B46" s="38">
        <f t="shared" si="0"/>
        <v>50072</v>
      </c>
      <c r="C46" s="40">
        <f t="shared" si="7"/>
        <v>0</v>
      </c>
      <c r="D46" s="40">
        <f t="shared" si="1"/>
        <v>288671.60973318765</v>
      </c>
      <c r="E46" s="41">
        <f t="shared" si="2"/>
        <v>0</v>
      </c>
      <c r="F46" s="40">
        <f t="shared" si="3"/>
        <v>0</v>
      </c>
      <c r="G46" s="40">
        <f t="shared" si="4"/>
        <v>0</v>
      </c>
      <c r="H46" s="40">
        <f t="shared" si="8"/>
        <v>0</v>
      </c>
      <c r="I46" s="40">
        <f t="shared" si="5"/>
        <v>0</v>
      </c>
      <c r="J46" s="40">
        <f>SUM($H$18:$H46)</f>
        <v>3526598.2433296973</v>
      </c>
    </row>
    <row r="47" spans="1:10" ht="12.75">
      <c r="A47" s="37">
        <f t="shared" si="6"/>
        <v>30</v>
      </c>
      <c r="B47" s="38">
        <f t="shared" si="0"/>
        <v>50437</v>
      </c>
      <c r="C47" s="40">
        <f t="shared" si="7"/>
        <v>0</v>
      </c>
      <c r="D47" s="40">
        <f t="shared" si="1"/>
        <v>288671.60973318765</v>
      </c>
      <c r="E47" s="41">
        <f t="shared" si="2"/>
        <v>0</v>
      </c>
      <c r="F47" s="40">
        <f t="shared" si="3"/>
        <v>0</v>
      </c>
      <c r="G47" s="40">
        <f t="shared" si="4"/>
        <v>0</v>
      </c>
      <c r="H47" s="40">
        <f t="shared" si="8"/>
        <v>0</v>
      </c>
      <c r="I47" s="40">
        <f t="shared" si="5"/>
        <v>0</v>
      </c>
      <c r="J47" s="40">
        <f>SUM($H$18:$H47)</f>
        <v>3526598.2433296973</v>
      </c>
    </row>
    <row r="48" spans="1:10" ht="12.75">
      <c r="A48" s="37">
        <f t="shared" si="6"/>
        <v>31</v>
      </c>
      <c r="B48" s="38">
        <f t="shared" si="0"/>
        <v>50802</v>
      </c>
      <c r="C48" s="40">
        <f t="shared" si="7"/>
        <v>0</v>
      </c>
      <c r="D48" s="40">
        <f t="shared" si="1"/>
        <v>288671.60973318765</v>
      </c>
      <c r="E48" s="41">
        <f t="shared" si="2"/>
        <v>0</v>
      </c>
      <c r="F48" s="40">
        <f t="shared" si="3"/>
        <v>0</v>
      </c>
      <c r="G48" s="40">
        <f t="shared" si="4"/>
        <v>0</v>
      </c>
      <c r="H48" s="40">
        <f t="shared" si="8"/>
        <v>0</v>
      </c>
      <c r="I48" s="40">
        <f t="shared" si="5"/>
        <v>0</v>
      </c>
      <c r="J48" s="40">
        <f>SUM($H$18:$H48)</f>
        <v>3526598.2433296973</v>
      </c>
    </row>
    <row r="49" spans="1:10" ht="12.75">
      <c r="A49" s="37">
        <f t="shared" si="6"/>
        <v>32</v>
      </c>
      <c r="B49" s="38">
        <f t="shared" si="0"/>
        <v>51167</v>
      </c>
      <c r="C49" s="40">
        <f t="shared" si="7"/>
        <v>0</v>
      </c>
      <c r="D49" s="40">
        <f t="shared" si="1"/>
        <v>288671.60973318765</v>
      </c>
      <c r="E49" s="41">
        <f t="shared" si="2"/>
        <v>0</v>
      </c>
      <c r="F49" s="40">
        <f t="shared" si="3"/>
        <v>0</v>
      </c>
      <c r="G49" s="40">
        <f t="shared" si="4"/>
        <v>0</v>
      </c>
      <c r="H49" s="40">
        <f t="shared" si="8"/>
        <v>0</v>
      </c>
      <c r="I49" s="40">
        <f t="shared" si="5"/>
        <v>0</v>
      </c>
      <c r="J49" s="40">
        <f>SUM($H$18:$H49)</f>
        <v>3526598.2433296973</v>
      </c>
    </row>
    <row r="50" spans="1:10" ht="12.75">
      <c r="A50" s="37">
        <f t="shared" si="6"/>
        <v>33</v>
      </c>
      <c r="B50" s="38">
        <f t="shared" si="0"/>
        <v>51533</v>
      </c>
      <c r="C50" s="40">
        <f t="shared" si="7"/>
        <v>0</v>
      </c>
      <c r="D50" s="40">
        <f t="shared" si="1"/>
        <v>288671.60973318765</v>
      </c>
      <c r="E50" s="41">
        <f t="shared" si="2"/>
        <v>0</v>
      </c>
      <c r="F50" s="40">
        <f t="shared" si="3"/>
        <v>0</v>
      </c>
      <c r="G50" s="40">
        <f t="shared" si="4"/>
        <v>0</v>
      </c>
      <c r="H50" s="40">
        <f t="shared" si="8"/>
        <v>0</v>
      </c>
      <c r="I50" s="40">
        <f t="shared" si="5"/>
        <v>0</v>
      </c>
      <c r="J50" s="40">
        <f>SUM($H$18:$H50)</f>
        <v>3526598.2433296973</v>
      </c>
    </row>
    <row r="51" spans="1:10" ht="12.75">
      <c r="A51" s="37">
        <f t="shared" si="6"/>
        <v>34</v>
      </c>
      <c r="B51" s="38">
        <f t="shared" si="0"/>
        <v>51898</v>
      </c>
      <c r="C51" s="40">
        <f t="shared" si="7"/>
        <v>0</v>
      </c>
      <c r="D51" s="40">
        <f t="shared" si="1"/>
        <v>288671.60973318765</v>
      </c>
      <c r="E51" s="41">
        <f t="shared" si="2"/>
        <v>0</v>
      </c>
      <c r="F51" s="40">
        <f t="shared" si="3"/>
        <v>0</v>
      </c>
      <c r="G51" s="40">
        <f t="shared" si="4"/>
        <v>0</v>
      </c>
      <c r="H51" s="40">
        <f t="shared" si="8"/>
        <v>0</v>
      </c>
      <c r="I51" s="40">
        <f t="shared" si="5"/>
        <v>0</v>
      </c>
      <c r="J51" s="40">
        <f>SUM($H$18:$H51)</f>
        <v>3526598.2433296973</v>
      </c>
    </row>
    <row r="52" spans="1:10" ht="12.75">
      <c r="A52" s="37">
        <f t="shared" si="6"/>
        <v>35</v>
      </c>
      <c r="B52" s="38">
        <f t="shared" si="0"/>
        <v>52263</v>
      </c>
      <c r="C52" s="40">
        <f t="shared" si="7"/>
        <v>0</v>
      </c>
      <c r="D52" s="40">
        <f t="shared" si="1"/>
        <v>288671.60973318765</v>
      </c>
      <c r="E52" s="41">
        <f t="shared" si="2"/>
        <v>0</v>
      </c>
      <c r="F52" s="40">
        <f t="shared" si="3"/>
        <v>0</v>
      </c>
      <c r="G52" s="40">
        <f t="shared" si="4"/>
        <v>0</v>
      </c>
      <c r="H52" s="40">
        <f t="shared" si="8"/>
        <v>0</v>
      </c>
      <c r="I52" s="40">
        <f t="shared" si="5"/>
        <v>0</v>
      </c>
      <c r="J52" s="40">
        <f>SUM($H$18:$H52)</f>
        <v>3526598.2433296973</v>
      </c>
    </row>
    <row r="53" spans="1:10" ht="12.75">
      <c r="A53" s="37">
        <f t="shared" si="6"/>
        <v>36</v>
      </c>
      <c r="B53" s="38">
        <f t="shared" si="0"/>
        <v>52628</v>
      </c>
      <c r="C53" s="40">
        <f t="shared" si="7"/>
        <v>0</v>
      </c>
      <c r="D53" s="40">
        <f t="shared" si="1"/>
        <v>288671.60973318765</v>
      </c>
      <c r="E53" s="41">
        <f t="shared" si="2"/>
        <v>0</v>
      </c>
      <c r="F53" s="40">
        <f t="shared" si="3"/>
        <v>0</v>
      </c>
      <c r="G53" s="40">
        <f t="shared" si="4"/>
        <v>0</v>
      </c>
      <c r="H53" s="40">
        <f t="shared" si="8"/>
        <v>0</v>
      </c>
      <c r="I53" s="40">
        <f t="shared" si="5"/>
        <v>0</v>
      </c>
      <c r="J53" s="40">
        <f>SUM($H$18:$H53)</f>
        <v>3526598.2433296973</v>
      </c>
    </row>
    <row r="54" spans="1:10" ht="12.75">
      <c r="A54" s="37">
        <f t="shared" si="6"/>
        <v>37</v>
      </c>
      <c r="B54" s="38">
        <f t="shared" si="0"/>
        <v>52994</v>
      </c>
      <c r="C54" s="40">
        <f t="shared" si="7"/>
        <v>0</v>
      </c>
      <c r="D54" s="40">
        <f t="shared" si="1"/>
        <v>288671.60973318765</v>
      </c>
      <c r="E54" s="41">
        <f t="shared" si="2"/>
        <v>0</v>
      </c>
      <c r="F54" s="40">
        <f t="shared" si="3"/>
        <v>0</v>
      </c>
      <c r="G54" s="40">
        <f t="shared" si="4"/>
        <v>0</v>
      </c>
      <c r="H54" s="40">
        <f t="shared" si="8"/>
        <v>0</v>
      </c>
      <c r="I54" s="40">
        <f t="shared" si="5"/>
        <v>0</v>
      </c>
      <c r="J54" s="40">
        <f>SUM($H$18:$H54)</f>
        <v>3526598.2433296973</v>
      </c>
    </row>
    <row r="55" spans="1:10" ht="12.75">
      <c r="A55" s="37">
        <f t="shared" si="6"/>
        <v>38</v>
      </c>
      <c r="B55" s="38">
        <f t="shared" si="0"/>
        <v>53359</v>
      </c>
      <c r="C55" s="40">
        <f t="shared" si="7"/>
        <v>0</v>
      </c>
      <c r="D55" s="40">
        <f t="shared" si="1"/>
        <v>288671.60973318765</v>
      </c>
      <c r="E55" s="41">
        <f t="shared" si="2"/>
        <v>0</v>
      </c>
      <c r="F55" s="40">
        <f t="shared" si="3"/>
        <v>0</v>
      </c>
      <c r="G55" s="40">
        <f t="shared" si="4"/>
        <v>0</v>
      </c>
      <c r="H55" s="40">
        <f t="shared" si="8"/>
        <v>0</v>
      </c>
      <c r="I55" s="40">
        <f t="shared" si="5"/>
        <v>0</v>
      </c>
      <c r="J55" s="40">
        <f>SUM($H$18:$H55)</f>
        <v>3526598.2433296973</v>
      </c>
    </row>
    <row r="56" spans="1:10" ht="12.75">
      <c r="A56" s="37">
        <f t="shared" si="6"/>
        <v>39</v>
      </c>
      <c r="B56" s="38">
        <f t="shared" si="0"/>
        <v>53724</v>
      </c>
      <c r="C56" s="40">
        <f t="shared" si="7"/>
        <v>0</v>
      </c>
      <c r="D56" s="40">
        <f t="shared" si="1"/>
        <v>288671.60973318765</v>
      </c>
      <c r="E56" s="41">
        <f t="shared" si="2"/>
        <v>0</v>
      </c>
      <c r="F56" s="40">
        <f t="shared" si="3"/>
        <v>0</v>
      </c>
      <c r="G56" s="40">
        <f t="shared" si="4"/>
        <v>0</v>
      </c>
      <c r="H56" s="40">
        <f t="shared" si="8"/>
        <v>0</v>
      </c>
      <c r="I56" s="40">
        <f t="shared" si="5"/>
        <v>0</v>
      </c>
      <c r="J56" s="40">
        <f>SUM($H$18:$H56)</f>
        <v>3526598.2433296973</v>
      </c>
    </row>
    <row r="57" spans="1:10" ht="12.75">
      <c r="A57" s="37">
        <f t="shared" si="6"/>
        <v>40</v>
      </c>
      <c r="B57" s="38">
        <f t="shared" si="0"/>
        <v>54089</v>
      </c>
      <c r="C57" s="40">
        <f t="shared" si="7"/>
        <v>0</v>
      </c>
      <c r="D57" s="40">
        <f t="shared" si="1"/>
        <v>288671.60973318765</v>
      </c>
      <c r="E57" s="41">
        <f t="shared" si="2"/>
        <v>0</v>
      </c>
      <c r="F57" s="40">
        <f t="shared" si="3"/>
        <v>0</v>
      </c>
      <c r="G57" s="40">
        <f t="shared" si="4"/>
        <v>0</v>
      </c>
      <c r="H57" s="40">
        <f t="shared" si="8"/>
        <v>0</v>
      </c>
      <c r="I57" s="40">
        <f t="shared" si="5"/>
        <v>0</v>
      </c>
      <c r="J57" s="40">
        <f>SUM($H$18:$H57)</f>
        <v>3526598.2433296973</v>
      </c>
    </row>
    <row r="58" spans="1:10" ht="12.75">
      <c r="A58" s="37">
        <f t="shared" si="6"/>
        <v>41</v>
      </c>
      <c r="B58" s="38">
        <f t="shared" si="0"/>
        <v>54455</v>
      </c>
      <c r="C58" s="40">
        <f t="shared" si="7"/>
        <v>0</v>
      </c>
      <c r="D58" s="40">
        <f t="shared" si="1"/>
        <v>288671.60973318765</v>
      </c>
      <c r="E58" s="41">
        <f t="shared" si="2"/>
        <v>0</v>
      </c>
      <c r="F58" s="40">
        <f t="shared" si="3"/>
        <v>0</v>
      </c>
      <c r="G58" s="40">
        <f t="shared" si="4"/>
        <v>0</v>
      </c>
      <c r="H58" s="40">
        <f t="shared" si="8"/>
        <v>0</v>
      </c>
      <c r="I58" s="40">
        <f t="shared" si="5"/>
        <v>0</v>
      </c>
      <c r="J58" s="40">
        <f>SUM($H$18:$H58)</f>
        <v>3526598.2433296973</v>
      </c>
    </row>
    <row r="59" spans="1:10" ht="12.75">
      <c r="A59" s="37">
        <f t="shared" si="6"/>
        <v>42</v>
      </c>
      <c r="B59" s="38">
        <f t="shared" si="0"/>
        <v>54820</v>
      </c>
      <c r="C59" s="40">
        <f t="shared" si="7"/>
        <v>0</v>
      </c>
      <c r="D59" s="40">
        <f t="shared" si="1"/>
        <v>288671.60973318765</v>
      </c>
      <c r="E59" s="41">
        <f t="shared" si="2"/>
        <v>0</v>
      </c>
      <c r="F59" s="40">
        <f t="shared" si="3"/>
        <v>0</v>
      </c>
      <c r="G59" s="40">
        <f t="shared" si="4"/>
        <v>0</v>
      </c>
      <c r="H59" s="40">
        <f t="shared" si="8"/>
        <v>0</v>
      </c>
      <c r="I59" s="40">
        <f t="shared" si="5"/>
        <v>0</v>
      </c>
      <c r="J59" s="40">
        <f>SUM($H$18:$H59)</f>
        <v>3526598.2433296973</v>
      </c>
    </row>
    <row r="60" spans="1:10" ht="12.75">
      <c r="A60" s="37">
        <f t="shared" si="6"/>
        <v>43</v>
      </c>
      <c r="B60" s="38">
        <f t="shared" si="0"/>
        <v>55185</v>
      </c>
      <c r="C60" s="40">
        <f t="shared" si="7"/>
        <v>0</v>
      </c>
      <c r="D60" s="40">
        <f t="shared" si="1"/>
        <v>288671.60973318765</v>
      </c>
      <c r="E60" s="41">
        <f t="shared" si="2"/>
        <v>0</v>
      </c>
      <c r="F60" s="40">
        <f t="shared" si="3"/>
        <v>0</v>
      </c>
      <c r="G60" s="40">
        <f t="shared" si="4"/>
        <v>0</v>
      </c>
      <c r="H60" s="40">
        <f t="shared" si="8"/>
        <v>0</v>
      </c>
      <c r="I60" s="40">
        <f t="shared" si="5"/>
        <v>0</v>
      </c>
      <c r="J60" s="40">
        <f>SUM($H$18:$H60)</f>
        <v>3526598.2433296973</v>
      </c>
    </row>
    <row r="61" spans="1:10" ht="12.75">
      <c r="A61" s="37">
        <f t="shared" si="6"/>
        <v>44</v>
      </c>
      <c r="B61" s="38">
        <f t="shared" si="0"/>
        <v>55550</v>
      </c>
      <c r="C61" s="40">
        <f t="shared" si="7"/>
        <v>0</v>
      </c>
      <c r="D61" s="40">
        <f t="shared" si="1"/>
        <v>288671.60973318765</v>
      </c>
      <c r="E61" s="41">
        <f t="shared" si="2"/>
        <v>0</v>
      </c>
      <c r="F61" s="40">
        <f t="shared" si="3"/>
        <v>0</v>
      </c>
      <c r="G61" s="40">
        <f t="shared" si="4"/>
        <v>0</v>
      </c>
      <c r="H61" s="40">
        <f t="shared" si="8"/>
        <v>0</v>
      </c>
      <c r="I61" s="40">
        <f t="shared" si="5"/>
        <v>0</v>
      </c>
      <c r="J61" s="40">
        <f>SUM($H$18:$H61)</f>
        <v>3526598.2433296973</v>
      </c>
    </row>
    <row r="62" spans="1:10" ht="12.75">
      <c r="A62" s="37">
        <f t="shared" si="6"/>
        <v>45</v>
      </c>
      <c r="B62" s="38">
        <f t="shared" si="0"/>
        <v>55916</v>
      </c>
      <c r="C62" s="40">
        <f t="shared" si="7"/>
        <v>0</v>
      </c>
      <c r="D62" s="40">
        <f t="shared" si="1"/>
        <v>288671.60973318765</v>
      </c>
      <c r="E62" s="41">
        <f t="shared" si="2"/>
        <v>0</v>
      </c>
      <c r="F62" s="40">
        <f t="shared" si="3"/>
        <v>0</v>
      </c>
      <c r="G62" s="40">
        <f t="shared" si="4"/>
        <v>0</v>
      </c>
      <c r="H62" s="40">
        <f t="shared" si="8"/>
        <v>0</v>
      </c>
      <c r="I62" s="40">
        <f t="shared" si="5"/>
        <v>0</v>
      </c>
      <c r="J62" s="40">
        <f>SUM($H$18:$H62)</f>
        <v>3526598.2433296973</v>
      </c>
    </row>
    <row r="63" spans="1:10" ht="12.75">
      <c r="A63" s="37">
        <f t="shared" si="6"/>
        <v>46</v>
      </c>
      <c r="B63" s="38">
        <f t="shared" si="0"/>
        <v>56281</v>
      </c>
      <c r="C63" s="40">
        <f t="shared" si="7"/>
        <v>0</v>
      </c>
      <c r="D63" s="40">
        <f t="shared" si="1"/>
        <v>288671.60973318765</v>
      </c>
      <c r="E63" s="41">
        <f t="shared" si="2"/>
        <v>0</v>
      </c>
      <c r="F63" s="40">
        <f t="shared" si="3"/>
        <v>0</v>
      </c>
      <c r="G63" s="40">
        <f t="shared" si="4"/>
        <v>0</v>
      </c>
      <c r="H63" s="40">
        <f t="shared" si="8"/>
        <v>0</v>
      </c>
      <c r="I63" s="40">
        <f t="shared" si="5"/>
        <v>0</v>
      </c>
      <c r="J63" s="40">
        <f>SUM($H$18:$H63)</f>
        <v>3526598.2433296973</v>
      </c>
    </row>
    <row r="64" spans="1:10" ht="12.75">
      <c r="A64" s="37">
        <f t="shared" si="6"/>
        <v>47</v>
      </c>
      <c r="B64" s="38">
        <f t="shared" si="0"/>
        <v>56646</v>
      </c>
      <c r="C64" s="40">
        <f t="shared" si="7"/>
        <v>0</v>
      </c>
      <c r="D64" s="40">
        <f t="shared" si="1"/>
        <v>288671.60973318765</v>
      </c>
      <c r="E64" s="41">
        <f t="shared" si="2"/>
        <v>0</v>
      </c>
      <c r="F64" s="40">
        <f t="shared" si="3"/>
        <v>0</v>
      </c>
      <c r="G64" s="40">
        <f t="shared" si="4"/>
        <v>0</v>
      </c>
      <c r="H64" s="40">
        <f t="shared" si="8"/>
        <v>0</v>
      </c>
      <c r="I64" s="40">
        <f t="shared" si="5"/>
        <v>0</v>
      </c>
      <c r="J64" s="40">
        <f>SUM($H$18:$H64)</f>
        <v>3526598.2433296973</v>
      </c>
    </row>
    <row r="65" spans="1:10" ht="12.75">
      <c r="A65" s="37">
        <f t="shared" si="6"/>
        <v>48</v>
      </c>
      <c r="B65" s="38">
        <f t="shared" si="0"/>
        <v>57011</v>
      </c>
      <c r="C65" s="40">
        <f t="shared" si="7"/>
        <v>0</v>
      </c>
      <c r="D65" s="40">
        <f t="shared" si="1"/>
        <v>288671.60973318765</v>
      </c>
      <c r="E65" s="41">
        <f t="shared" si="2"/>
        <v>0</v>
      </c>
      <c r="F65" s="40">
        <f t="shared" si="3"/>
        <v>0</v>
      </c>
      <c r="G65" s="40">
        <f t="shared" si="4"/>
        <v>0</v>
      </c>
      <c r="H65" s="40">
        <f t="shared" si="8"/>
        <v>0</v>
      </c>
      <c r="I65" s="40">
        <f t="shared" si="5"/>
        <v>0</v>
      </c>
      <c r="J65" s="40">
        <f>SUM($H$18:$H65)</f>
        <v>3526598.2433296973</v>
      </c>
    </row>
    <row r="66" spans="1:10" ht="12.75">
      <c r="A66" s="37">
        <f t="shared" si="6"/>
        <v>49</v>
      </c>
      <c r="B66" s="38">
        <f t="shared" si="0"/>
        <v>57377</v>
      </c>
      <c r="C66" s="40">
        <f t="shared" si="7"/>
        <v>0</v>
      </c>
      <c r="D66" s="40">
        <f t="shared" si="1"/>
        <v>288671.60973318765</v>
      </c>
      <c r="E66" s="41">
        <f t="shared" si="2"/>
        <v>0</v>
      </c>
      <c r="F66" s="40">
        <f t="shared" si="3"/>
        <v>0</v>
      </c>
      <c r="G66" s="40">
        <f t="shared" si="4"/>
        <v>0</v>
      </c>
      <c r="H66" s="40">
        <f t="shared" si="8"/>
        <v>0</v>
      </c>
      <c r="I66" s="40">
        <f t="shared" si="5"/>
        <v>0</v>
      </c>
      <c r="J66" s="40">
        <f>SUM($H$18:$H66)</f>
        <v>3526598.2433296973</v>
      </c>
    </row>
    <row r="67" spans="1:10" ht="12.75">
      <c r="A67" s="37">
        <f t="shared" si="6"/>
        <v>50</v>
      </c>
      <c r="B67" s="38">
        <f t="shared" si="0"/>
        <v>57742</v>
      </c>
      <c r="C67" s="40">
        <f t="shared" si="7"/>
        <v>0</v>
      </c>
      <c r="D67" s="40">
        <f t="shared" si="1"/>
        <v>288671.60973318765</v>
      </c>
      <c r="E67" s="41">
        <f t="shared" si="2"/>
        <v>0</v>
      </c>
      <c r="F67" s="40">
        <f t="shared" si="3"/>
        <v>0</v>
      </c>
      <c r="G67" s="40">
        <f t="shared" si="4"/>
        <v>0</v>
      </c>
      <c r="H67" s="40">
        <f t="shared" si="8"/>
        <v>0</v>
      </c>
      <c r="I67" s="40">
        <f t="shared" si="5"/>
        <v>0</v>
      </c>
      <c r="J67" s="40">
        <f>SUM($H$18:$H67)</f>
        <v>3526598.2433296973</v>
      </c>
    </row>
    <row r="68" spans="1:10" ht="12.75">
      <c r="A68" s="37">
        <f t="shared" si="6"/>
        <v>51</v>
      </c>
      <c r="B68" s="38">
        <f t="shared" si="0"/>
        <v>58107</v>
      </c>
      <c r="C68" s="40">
        <f t="shared" si="7"/>
        <v>0</v>
      </c>
      <c r="D68" s="40">
        <f t="shared" si="1"/>
        <v>288671.60973318765</v>
      </c>
      <c r="E68" s="41">
        <f t="shared" si="2"/>
        <v>0</v>
      </c>
      <c r="F68" s="40">
        <f t="shared" si="3"/>
        <v>0</v>
      </c>
      <c r="G68" s="40">
        <f t="shared" si="4"/>
        <v>0</v>
      </c>
      <c r="H68" s="40">
        <f t="shared" si="8"/>
        <v>0</v>
      </c>
      <c r="I68" s="40">
        <f t="shared" si="5"/>
        <v>0</v>
      </c>
      <c r="J68" s="40">
        <f>SUM($H$18:$H68)</f>
        <v>3526598.2433296973</v>
      </c>
    </row>
    <row r="69" spans="1:10" ht="12.75">
      <c r="A69" s="37">
        <f t="shared" si="6"/>
        <v>52</v>
      </c>
      <c r="B69" s="38">
        <f t="shared" si="0"/>
        <v>58472</v>
      </c>
      <c r="C69" s="40">
        <f t="shared" si="7"/>
        <v>0</v>
      </c>
      <c r="D69" s="40">
        <f t="shared" si="1"/>
        <v>288671.60973318765</v>
      </c>
      <c r="E69" s="41">
        <f t="shared" si="2"/>
        <v>0</v>
      </c>
      <c r="F69" s="40">
        <f t="shared" si="3"/>
        <v>0</v>
      </c>
      <c r="G69" s="40">
        <f t="shared" si="4"/>
        <v>0</v>
      </c>
      <c r="H69" s="40">
        <f t="shared" si="8"/>
        <v>0</v>
      </c>
      <c r="I69" s="40">
        <f t="shared" si="5"/>
        <v>0</v>
      </c>
      <c r="J69" s="40">
        <f>SUM($H$18:$H69)</f>
        <v>3526598.2433296973</v>
      </c>
    </row>
    <row r="70" spans="1:10" ht="12.75">
      <c r="A70" s="37">
        <f t="shared" si="6"/>
        <v>53</v>
      </c>
      <c r="B70" s="38">
        <f t="shared" si="0"/>
        <v>58838</v>
      </c>
      <c r="C70" s="40">
        <f t="shared" si="7"/>
        <v>0</v>
      </c>
      <c r="D70" s="40">
        <f t="shared" si="1"/>
        <v>288671.60973318765</v>
      </c>
      <c r="E70" s="41">
        <f t="shared" si="2"/>
        <v>0</v>
      </c>
      <c r="F70" s="40">
        <f t="shared" si="3"/>
        <v>0</v>
      </c>
      <c r="G70" s="40">
        <f t="shared" si="4"/>
        <v>0</v>
      </c>
      <c r="H70" s="40">
        <f t="shared" si="8"/>
        <v>0</v>
      </c>
      <c r="I70" s="40">
        <f t="shared" si="5"/>
        <v>0</v>
      </c>
      <c r="J70" s="40">
        <f>SUM($H$18:$H70)</f>
        <v>3526598.2433296973</v>
      </c>
    </row>
    <row r="71" spans="1:10" ht="12.75">
      <c r="A71" s="37">
        <f t="shared" si="6"/>
        <v>54</v>
      </c>
      <c r="B71" s="38">
        <f t="shared" si="0"/>
        <v>59203</v>
      </c>
      <c r="C71" s="40">
        <f t="shared" si="7"/>
        <v>0</v>
      </c>
      <c r="D71" s="40">
        <f t="shared" si="1"/>
        <v>288671.60973318765</v>
      </c>
      <c r="E71" s="41">
        <f t="shared" si="2"/>
        <v>0</v>
      </c>
      <c r="F71" s="40">
        <f t="shared" si="3"/>
        <v>0</v>
      </c>
      <c r="G71" s="40">
        <f t="shared" si="4"/>
        <v>0</v>
      </c>
      <c r="H71" s="40">
        <f t="shared" si="8"/>
        <v>0</v>
      </c>
      <c r="I71" s="40">
        <f t="shared" si="5"/>
        <v>0</v>
      </c>
      <c r="J71" s="40">
        <f>SUM($H$18:$H71)</f>
        <v>3526598.2433296973</v>
      </c>
    </row>
    <row r="72" spans="1:10" ht="12.75">
      <c r="A72" s="37">
        <f t="shared" si="6"/>
        <v>55</v>
      </c>
      <c r="B72" s="38">
        <f t="shared" si="0"/>
        <v>59568</v>
      </c>
      <c r="C72" s="40">
        <f t="shared" si="7"/>
        <v>0</v>
      </c>
      <c r="D72" s="40">
        <f t="shared" si="1"/>
        <v>288671.60973318765</v>
      </c>
      <c r="E72" s="41">
        <f t="shared" si="2"/>
        <v>0</v>
      </c>
      <c r="F72" s="40">
        <f t="shared" si="3"/>
        <v>0</v>
      </c>
      <c r="G72" s="40">
        <f t="shared" si="4"/>
        <v>0</v>
      </c>
      <c r="H72" s="40">
        <f t="shared" si="8"/>
        <v>0</v>
      </c>
      <c r="I72" s="40">
        <f t="shared" si="5"/>
        <v>0</v>
      </c>
      <c r="J72" s="40">
        <f>SUM($H$18:$H72)</f>
        <v>3526598.2433296973</v>
      </c>
    </row>
    <row r="73" spans="1:10" ht="12.75">
      <c r="A73" s="37">
        <f t="shared" si="6"/>
        <v>56</v>
      </c>
      <c r="B73" s="38">
        <f t="shared" si="0"/>
        <v>59933</v>
      </c>
      <c r="C73" s="40">
        <f t="shared" si="7"/>
        <v>0</v>
      </c>
      <c r="D73" s="40">
        <f t="shared" si="1"/>
        <v>288671.60973318765</v>
      </c>
      <c r="E73" s="41">
        <f t="shared" si="2"/>
        <v>0</v>
      </c>
      <c r="F73" s="40">
        <f t="shared" si="3"/>
        <v>0</v>
      </c>
      <c r="G73" s="40">
        <f t="shared" si="4"/>
        <v>0</v>
      </c>
      <c r="H73" s="40">
        <f t="shared" si="8"/>
        <v>0</v>
      </c>
      <c r="I73" s="40">
        <f t="shared" si="5"/>
        <v>0</v>
      </c>
      <c r="J73" s="40">
        <f>SUM($H$18:$H73)</f>
        <v>3526598.2433296973</v>
      </c>
    </row>
    <row r="74" spans="1:10" ht="12.75">
      <c r="A74" s="37">
        <f t="shared" si="6"/>
        <v>57</v>
      </c>
      <c r="B74" s="38">
        <f t="shared" si="0"/>
        <v>60299</v>
      </c>
      <c r="C74" s="40">
        <f t="shared" si="7"/>
        <v>0</v>
      </c>
      <c r="D74" s="40">
        <f t="shared" si="1"/>
        <v>288671.60973318765</v>
      </c>
      <c r="E74" s="41">
        <f t="shared" si="2"/>
        <v>0</v>
      </c>
      <c r="F74" s="40">
        <f t="shared" si="3"/>
        <v>0</v>
      </c>
      <c r="G74" s="40">
        <f t="shared" si="4"/>
        <v>0</v>
      </c>
      <c r="H74" s="40">
        <f t="shared" si="8"/>
        <v>0</v>
      </c>
      <c r="I74" s="40">
        <f t="shared" si="5"/>
        <v>0</v>
      </c>
      <c r="J74" s="40">
        <f>SUM($H$18:$H74)</f>
        <v>3526598.2433296973</v>
      </c>
    </row>
    <row r="75" spans="1:10" ht="12.75">
      <c r="A75" s="37">
        <f t="shared" si="6"/>
        <v>58</v>
      </c>
      <c r="B75" s="38">
        <f t="shared" si="0"/>
        <v>60664</v>
      </c>
      <c r="C75" s="40">
        <f t="shared" si="7"/>
        <v>0</v>
      </c>
      <c r="D75" s="40">
        <f t="shared" si="1"/>
        <v>288671.60973318765</v>
      </c>
      <c r="E75" s="41">
        <f t="shared" si="2"/>
        <v>0</v>
      </c>
      <c r="F75" s="40">
        <f t="shared" si="3"/>
        <v>0</v>
      </c>
      <c r="G75" s="40">
        <f t="shared" si="4"/>
        <v>0</v>
      </c>
      <c r="H75" s="40">
        <f t="shared" si="8"/>
        <v>0</v>
      </c>
      <c r="I75" s="40">
        <f t="shared" si="5"/>
        <v>0</v>
      </c>
      <c r="J75" s="40">
        <f>SUM($H$18:$H75)</f>
        <v>3526598.2433296973</v>
      </c>
    </row>
    <row r="76" spans="1:10" ht="12.75">
      <c r="A76" s="37">
        <f t="shared" si="6"/>
        <v>59</v>
      </c>
      <c r="B76" s="38">
        <f t="shared" si="0"/>
        <v>61029</v>
      </c>
      <c r="C76" s="40">
        <f t="shared" si="7"/>
        <v>0</v>
      </c>
      <c r="D76" s="40">
        <f t="shared" si="1"/>
        <v>288671.60973318765</v>
      </c>
      <c r="E76" s="41">
        <f t="shared" si="2"/>
        <v>0</v>
      </c>
      <c r="F76" s="40">
        <f t="shared" si="3"/>
        <v>0</v>
      </c>
      <c r="G76" s="40">
        <f t="shared" si="4"/>
        <v>0</v>
      </c>
      <c r="H76" s="40">
        <f t="shared" si="8"/>
        <v>0</v>
      </c>
      <c r="I76" s="40">
        <f t="shared" si="5"/>
        <v>0</v>
      </c>
      <c r="J76" s="40">
        <f>SUM($H$18:$H76)</f>
        <v>3526598.2433296973</v>
      </c>
    </row>
    <row r="77" spans="1:10" ht="12.75">
      <c r="A77" s="37">
        <f t="shared" si="6"/>
        <v>60</v>
      </c>
      <c r="B77" s="38">
        <f t="shared" si="0"/>
        <v>61394</v>
      </c>
      <c r="C77" s="40">
        <f t="shared" si="7"/>
        <v>0</v>
      </c>
      <c r="D77" s="40">
        <f t="shared" si="1"/>
        <v>288671.60973318765</v>
      </c>
      <c r="E77" s="41">
        <f t="shared" si="2"/>
        <v>0</v>
      </c>
      <c r="F77" s="40">
        <f t="shared" si="3"/>
        <v>0</v>
      </c>
      <c r="G77" s="40">
        <f t="shared" si="4"/>
        <v>0</v>
      </c>
      <c r="H77" s="40">
        <f t="shared" si="8"/>
        <v>0</v>
      </c>
      <c r="I77" s="40">
        <f t="shared" si="5"/>
        <v>0</v>
      </c>
      <c r="J77" s="40">
        <f>SUM($H$18:$H77)</f>
        <v>3526598.2433296973</v>
      </c>
    </row>
    <row r="78" spans="1:10" ht="12.75">
      <c r="A78" s="37">
        <f t="shared" si="6"/>
        <v>61</v>
      </c>
      <c r="B78" s="38">
        <f t="shared" si="0"/>
        <v>61760</v>
      </c>
      <c r="C78" s="40">
        <f t="shared" si="7"/>
        <v>0</v>
      </c>
      <c r="D78" s="40">
        <f t="shared" si="1"/>
        <v>288671.60973318765</v>
      </c>
      <c r="E78" s="41">
        <f t="shared" si="2"/>
        <v>0</v>
      </c>
      <c r="F78" s="40">
        <f t="shared" si="3"/>
        <v>0</v>
      </c>
      <c r="G78" s="40">
        <f t="shared" si="4"/>
        <v>0</v>
      </c>
      <c r="H78" s="40">
        <f t="shared" si="8"/>
        <v>0</v>
      </c>
      <c r="I78" s="40">
        <f t="shared" si="5"/>
        <v>0</v>
      </c>
      <c r="J78" s="40">
        <f>SUM($H$18:$H78)</f>
        <v>3526598.2433296973</v>
      </c>
    </row>
    <row r="79" spans="1:10" ht="12.75">
      <c r="A79" s="37">
        <f t="shared" si="6"/>
        <v>62</v>
      </c>
      <c r="B79" s="38">
        <f t="shared" si="0"/>
        <v>62125</v>
      </c>
      <c r="C79" s="40">
        <f t="shared" si="7"/>
        <v>0</v>
      </c>
      <c r="D79" s="40">
        <f t="shared" si="1"/>
        <v>288671.60973318765</v>
      </c>
      <c r="E79" s="41">
        <f t="shared" si="2"/>
        <v>0</v>
      </c>
      <c r="F79" s="40">
        <f t="shared" si="3"/>
        <v>0</v>
      </c>
      <c r="G79" s="40">
        <f t="shared" si="4"/>
        <v>0</v>
      </c>
      <c r="H79" s="40">
        <f t="shared" si="8"/>
        <v>0</v>
      </c>
      <c r="I79" s="40">
        <f t="shared" si="5"/>
        <v>0</v>
      </c>
      <c r="J79" s="40">
        <f>SUM($H$18:$H79)</f>
        <v>3526598.2433296973</v>
      </c>
    </row>
    <row r="80" spans="1:10" ht="12.75">
      <c r="A80" s="37">
        <f t="shared" si="6"/>
        <v>63</v>
      </c>
      <c r="B80" s="38">
        <f t="shared" si="0"/>
        <v>62490</v>
      </c>
      <c r="C80" s="40">
        <f t="shared" si="7"/>
        <v>0</v>
      </c>
      <c r="D80" s="40">
        <f t="shared" si="1"/>
        <v>288671.60973318765</v>
      </c>
      <c r="E80" s="41">
        <f t="shared" si="2"/>
        <v>0</v>
      </c>
      <c r="F80" s="40">
        <f t="shared" si="3"/>
        <v>0</v>
      </c>
      <c r="G80" s="40">
        <f t="shared" si="4"/>
        <v>0</v>
      </c>
      <c r="H80" s="40">
        <f t="shared" si="8"/>
        <v>0</v>
      </c>
      <c r="I80" s="40">
        <f t="shared" si="5"/>
        <v>0</v>
      </c>
      <c r="J80" s="40">
        <f>SUM($H$18:$H80)</f>
        <v>3526598.2433296973</v>
      </c>
    </row>
    <row r="81" spans="1:10" ht="12.75">
      <c r="A81" s="37">
        <f t="shared" si="6"/>
        <v>64</v>
      </c>
      <c r="B81" s="38">
        <f t="shared" si="0"/>
        <v>62855</v>
      </c>
      <c r="C81" s="40">
        <f t="shared" si="7"/>
        <v>0</v>
      </c>
      <c r="D81" s="40">
        <f t="shared" si="1"/>
        <v>288671.60973318765</v>
      </c>
      <c r="E81" s="41">
        <f t="shared" si="2"/>
        <v>0</v>
      </c>
      <c r="F81" s="40">
        <f t="shared" si="3"/>
        <v>0</v>
      </c>
      <c r="G81" s="40">
        <f t="shared" si="4"/>
        <v>0</v>
      </c>
      <c r="H81" s="40">
        <f t="shared" si="8"/>
        <v>0</v>
      </c>
      <c r="I81" s="40">
        <f t="shared" si="5"/>
        <v>0</v>
      </c>
      <c r="J81" s="40">
        <f>SUM($H$18:$H81)</f>
        <v>3526598.2433296973</v>
      </c>
    </row>
    <row r="82" spans="1:10" ht="12.75">
      <c r="A82" s="37">
        <f t="shared" si="6"/>
        <v>65</v>
      </c>
      <c r="B82" s="38">
        <f aca="true" t="shared" si="9" ref="B82:B145">IF(Pay_Num&lt;&gt;"",DATE(YEAR(Loan_Start),MONTH(Loan_Start)+(Pay_Num)*12/Num_Pmt_Per_Year,DAY(Loan_Start)),"")</f>
        <v>63221</v>
      </c>
      <c r="C82" s="40">
        <f t="shared" si="7"/>
        <v>0</v>
      </c>
      <c r="D82" s="40">
        <f aca="true" t="shared" si="10" ref="D82:D145">IF(Pay_Num&lt;&gt;"",Scheduled_Monthly_Payment,"")</f>
        <v>288671.60973318765</v>
      </c>
      <c r="E82" s="41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0">
        <f aca="true" t="shared" si="12" ref="F82:F145">IF(AND(Pay_Num&lt;&gt;"",Sched_Pay+Extra_Pay&lt;Beg_Bal),Sched_Pay+Extra_Pay,IF(Pay_Num&lt;&gt;"",Beg_Bal,""))</f>
        <v>0</v>
      </c>
      <c r="G82" s="40">
        <f aca="true" t="shared" si="13" ref="G82:G145">IF(Pay_Num&lt;&gt;"",Total_Pay-Int,"")</f>
        <v>0</v>
      </c>
      <c r="H82" s="40">
        <f t="shared" si="8"/>
        <v>0</v>
      </c>
      <c r="I82" s="40">
        <f aca="true" t="shared" si="14" ref="I82:I145">IF(AND(Pay_Num&lt;&gt;"",Sched_Pay+Extra_Pay&lt;Beg_Bal),Beg_Bal-Princ,IF(Pay_Num&lt;&gt;"",0,""))</f>
        <v>0</v>
      </c>
      <c r="J82" s="40">
        <f>SUM($H$18:$H82)</f>
        <v>3526598.2433296973</v>
      </c>
    </row>
    <row r="83" spans="1:10" ht="12.75">
      <c r="A83" s="37">
        <f aca="true" t="shared" si="15" ref="A83:A146">IF(Values_Entered,A82+1,"")</f>
        <v>66</v>
      </c>
      <c r="B83" s="38">
        <f t="shared" si="9"/>
        <v>63586</v>
      </c>
      <c r="C83" s="40">
        <f aca="true" t="shared" si="16" ref="C83:C146">IF(Pay_Num&lt;&gt;"",I82,"")</f>
        <v>0</v>
      </c>
      <c r="D83" s="40">
        <f t="shared" si="10"/>
        <v>288671.60973318765</v>
      </c>
      <c r="E83" s="41">
        <f t="shared" si="11"/>
        <v>0</v>
      </c>
      <c r="F83" s="40">
        <f t="shared" si="12"/>
        <v>0</v>
      </c>
      <c r="G83" s="40">
        <f t="shared" si="13"/>
        <v>0</v>
      </c>
      <c r="H83" s="40">
        <f aca="true" t="shared" si="17" ref="H83:H146">IF(Pay_Num&lt;&gt;"",Beg_Bal*Interest_Rate/Num_Pmt_Per_Year,"")</f>
        <v>0</v>
      </c>
      <c r="I83" s="40">
        <f t="shared" si="14"/>
        <v>0</v>
      </c>
      <c r="J83" s="40">
        <f>SUM($H$18:$H83)</f>
        <v>3526598.2433296973</v>
      </c>
    </row>
    <row r="84" spans="1:10" ht="12.75">
      <c r="A84" s="37">
        <f t="shared" si="15"/>
        <v>67</v>
      </c>
      <c r="B84" s="38">
        <f t="shared" si="9"/>
        <v>63951</v>
      </c>
      <c r="C84" s="40">
        <f t="shared" si="16"/>
        <v>0</v>
      </c>
      <c r="D84" s="40">
        <f t="shared" si="10"/>
        <v>288671.60973318765</v>
      </c>
      <c r="E84" s="41">
        <f t="shared" si="11"/>
        <v>0</v>
      </c>
      <c r="F84" s="40">
        <f t="shared" si="12"/>
        <v>0</v>
      </c>
      <c r="G84" s="40">
        <f t="shared" si="13"/>
        <v>0</v>
      </c>
      <c r="H84" s="40">
        <f t="shared" si="17"/>
        <v>0</v>
      </c>
      <c r="I84" s="40">
        <f t="shared" si="14"/>
        <v>0</v>
      </c>
      <c r="J84" s="40">
        <f>SUM($H$18:$H84)</f>
        <v>3526598.2433296973</v>
      </c>
    </row>
    <row r="85" spans="1:10" ht="12.75">
      <c r="A85" s="37">
        <f t="shared" si="15"/>
        <v>68</v>
      </c>
      <c r="B85" s="38">
        <f t="shared" si="9"/>
        <v>64316</v>
      </c>
      <c r="C85" s="40">
        <f t="shared" si="16"/>
        <v>0</v>
      </c>
      <c r="D85" s="40">
        <f t="shared" si="10"/>
        <v>288671.60973318765</v>
      </c>
      <c r="E85" s="41">
        <f t="shared" si="11"/>
        <v>0</v>
      </c>
      <c r="F85" s="40">
        <f t="shared" si="12"/>
        <v>0</v>
      </c>
      <c r="G85" s="40">
        <f t="shared" si="13"/>
        <v>0</v>
      </c>
      <c r="H85" s="40">
        <f t="shared" si="17"/>
        <v>0</v>
      </c>
      <c r="I85" s="40">
        <f t="shared" si="14"/>
        <v>0</v>
      </c>
      <c r="J85" s="40">
        <f>SUM($H$18:$H85)</f>
        <v>3526598.2433296973</v>
      </c>
    </row>
    <row r="86" spans="1:10" ht="12.75">
      <c r="A86" s="37">
        <f t="shared" si="15"/>
        <v>69</v>
      </c>
      <c r="B86" s="38">
        <f t="shared" si="9"/>
        <v>64682</v>
      </c>
      <c r="C86" s="40">
        <f t="shared" si="16"/>
        <v>0</v>
      </c>
      <c r="D86" s="40">
        <f t="shared" si="10"/>
        <v>288671.60973318765</v>
      </c>
      <c r="E86" s="41">
        <f t="shared" si="11"/>
        <v>0</v>
      </c>
      <c r="F86" s="40">
        <f t="shared" si="12"/>
        <v>0</v>
      </c>
      <c r="G86" s="40">
        <f t="shared" si="13"/>
        <v>0</v>
      </c>
      <c r="H86" s="40">
        <f t="shared" si="17"/>
        <v>0</v>
      </c>
      <c r="I86" s="40">
        <f t="shared" si="14"/>
        <v>0</v>
      </c>
      <c r="J86" s="40">
        <f>SUM($H$18:$H86)</f>
        <v>3526598.2433296973</v>
      </c>
    </row>
    <row r="87" spans="1:10" ht="12.75">
      <c r="A87" s="37">
        <f t="shared" si="15"/>
        <v>70</v>
      </c>
      <c r="B87" s="38">
        <f t="shared" si="9"/>
        <v>65047</v>
      </c>
      <c r="C87" s="40">
        <f t="shared" si="16"/>
        <v>0</v>
      </c>
      <c r="D87" s="40">
        <f t="shared" si="10"/>
        <v>288671.60973318765</v>
      </c>
      <c r="E87" s="41">
        <f t="shared" si="11"/>
        <v>0</v>
      </c>
      <c r="F87" s="40">
        <f t="shared" si="12"/>
        <v>0</v>
      </c>
      <c r="G87" s="40">
        <f t="shared" si="13"/>
        <v>0</v>
      </c>
      <c r="H87" s="40">
        <f t="shared" si="17"/>
        <v>0</v>
      </c>
      <c r="I87" s="40">
        <f t="shared" si="14"/>
        <v>0</v>
      </c>
      <c r="J87" s="40">
        <f>SUM($H$18:$H87)</f>
        <v>3526598.2433296973</v>
      </c>
    </row>
    <row r="88" spans="1:10" ht="12.75">
      <c r="A88" s="37">
        <f t="shared" si="15"/>
        <v>71</v>
      </c>
      <c r="B88" s="38">
        <f t="shared" si="9"/>
        <v>65412</v>
      </c>
      <c r="C88" s="40">
        <f t="shared" si="16"/>
        <v>0</v>
      </c>
      <c r="D88" s="40">
        <f t="shared" si="10"/>
        <v>288671.60973318765</v>
      </c>
      <c r="E88" s="41">
        <f t="shared" si="11"/>
        <v>0</v>
      </c>
      <c r="F88" s="40">
        <f t="shared" si="12"/>
        <v>0</v>
      </c>
      <c r="G88" s="40">
        <f t="shared" si="13"/>
        <v>0</v>
      </c>
      <c r="H88" s="40">
        <f t="shared" si="17"/>
        <v>0</v>
      </c>
      <c r="I88" s="40">
        <f t="shared" si="14"/>
        <v>0</v>
      </c>
      <c r="J88" s="40">
        <f>SUM($H$18:$H88)</f>
        <v>3526598.2433296973</v>
      </c>
    </row>
    <row r="89" spans="1:10" ht="12.75">
      <c r="A89" s="37">
        <f t="shared" si="15"/>
        <v>72</v>
      </c>
      <c r="B89" s="38">
        <f t="shared" si="9"/>
        <v>65777</v>
      </c>
      <c r="C89" s="40">
        <f t="shared" si="16"/>
        <v>0</v>
      </c>
      <c r="D89" s="40">
        <f t="shared" si="10"/>
        <v>288671.60973318765</v>
      </c>
      <c r="E89" s="41">
        <f t="shared" si="11"/>
        <v>0</v>
      </c>
      <c r="F89" s="40">
        <f t="shared" si="12"/>
        <v>0</v>
      </c>
      <c r="G89" s="40">
        <f t="shared" si="13"/>
        <v>0</v>
      </c>
      <c r="H89" s="40">
        <f t="shared" si="17"/>
        <v>0</v>
      </c>
      <c r="I89" s="40">
        <f t="shared" si="14"/>
        <v>0</v>
      </c>
      <c r="J89" s="40">
        <f>SUM($H$18:$H89)</f>
        <v>3526598.2433296973</v>
      </c>
    </row>
    <row r="90" spans="1:10" ht="12.75">
      <c r="A90" s="37">
        <f t="shared" si="15"/>
        <v>73</v>
      </c>
      <c r="B90" s="38">
        <f t="shared" si="9"/>
        <v>66143</v>
      </c>
      <c r="C90" s="40">
        <f t="shared" si="16"/>
        <v>0</v>
      </c>
      <c r="D90" s="40">
        <f t="shared" si="10"/>
        <v>288671.60973318765</v>
      </c>
      <c r="E90" s="41">
        <f t="shared" si="11"/>
        <v>0</v>
      </c>
      <c r="F90" s="40">
        <f t="shared" si="12"/>
        <v>0</v>
      </c>
      <c r="G90" s="40">
        <f t="shared" si="13"/>
        <v>0</v>
      </c>
      <c r="H90" s="40">
        <f t="shared" si="17"/>
        <v>0</v>
      </c>
      <c r="I90" s="40">
        <f t="shared" si="14"/>
        <v>0</v>
      </c>
      <c r="J90" s="40">
        <f>SUM($H$18:$H90)</f>
        <v>3526598.2433296973</v>
      </c>
    </row>
    <row r="91" spans="1:10" ht="12.75">
      <c r="A91" s="37">
        <f t="shared" si="15"/>
        <v>74</v>
      </c>
      <c r="B91" s="38">
        <f t="shared" si="9"/>
        <v>66508</v>
      </c>
      <c r="C91" s="40">
        <f t="shared" si="16"/>
        <v>0</v>
      </c>
      <c r="D91" s="40">
        <f t="shared" si="10"/>
        <v>288671.60973318765</v>
      </c>
      <c r="E91" s="41">
        <f t="shared" si="11"/>
        <v>0</v>
      </c>
      <c r="F91" s="40">
        <f t="shared" si="12"/>
        <v>0</v>
      </c>
      <c r="G91" s="40">
        <f t="shared" si="13"/>
        <v>0</v>
      </c>
      <c r="H91" s="40">
        <f t="shared" si="17"/>
        <v>0</v>
      </c>
      <c r="I91" s="40">
        <f t="shared" si="14"/>
        <v>0</v>
      </c>
      <c r="J91" s="40">
        <f>SUM($H$18:$H91)</f>
        <v>3526598.2433296973</v>
      </c>
    </row>
    <row r="92" spans="1:10" ht="12.75">
      <c r="A92" s="37">
        <f t="shared" si="15"/>
        <v>75</v>
      </c>
      <c r="B92" s="38">
        <f t="shared" si="9"/>
        <v>66873</v>
      </c>
      <c r="C92" s="40">
        <f t="shared" si="16"/>
        <v>0</v>
      </c>
      <c r="D92" s="40">
        <f t="shared" si="10"/>
        <v>288671.60973318765</v>
      </c>
      <c r="E92" s="41">
        <f t="shared" si="11"/>
        <v>0</v>
      </c>
      <c r="F92" s="40">
        <f t="shared" si="12"/>
        <v>0</v>
      </c>
      <c r="G92" s="40">
        <f t="shared" si="13"/>
        <v>0</v>
      </c>
      <c r="H92" s="40">
        <f t="shared" si="17"/>
        <v>0</v>
      </c>
      <c r="I92" s="40">
        <f t="shared" si="14"/>
        <v>0</v>
      </c>
      <c r="J92" s="40">
        <f>SUM($H$18:$H92)</f>
        <v>3526598.2433296973</v>
      </c>
    </row>
    <row r="93" spans="1:10" ht="12.75">
      <c r="A93" s="37">
        <f t="shared" si="15"/>
        <v>76</v>
      </c>
      <c r="B93" s="38">
        <f t="shared" si="9"/>
        <v>67238</v>
      </c>
      <c r="C93" s="40">
        <f t="shared" si="16"/>
        <v>0</v>
      </c>
      <c r="D93" s="40">
        <f t="shared" si="10"/>
        <v>288671.60973318765</v>
      </c>
      <c r="E93" s="41">
        <f t="shared" si="11"/>
        <v>0</v>
      </c>
      <c r="F93" s="40">
        <f t="shared" si="12"/>
        <v>0</v>
      </c>
      <c r="G93" s="40">
        <f t="shared" si="13"/>
        <v>0</v>
      </c>
      <c r="H93" s="40">
        <f t="shared" si="17"/>
        <v>0</v>
      </c>
      <c r="I93" s="40">
        <f t="shared" si="14"/>
        <v>0</v>
      </c>
      <c r="J93" s="40">
        <f>SUM($H$18:$H93)</f>
        <v>3526598.2433296973</v>
      </c>
    </row>
    <row r="94" spans="1:10" ht="12.75">
      <c r="A94" s="37">
        <f t="shared" si="15"/>
        <v>77</v>
      </c>
      <c r="B94" s="38">
        <f t="shared" si="9"/>
        <v>67604</v>
      </c>
      <c r="C94" s="40">
        <f t="shared" si="16"/>
        <v>0</v>
      </c>
      <c r="D94" s="40">
        <f t="shared" si="10"/>
        <v>288671.60973318765</v>
      </c>
      <c r="E94" s="41">
        <f t="shared" si="11"/>
        <v>0</v>
      </c>
      <c r="F94" s="40">
        <f t="shared" si="12"/>
        <v>0</v>
      </c>
      <c r="G94" s="40">
        <f t="shared" si="13"/>
        <v>0</v>
      </c>
      <c r="H94" s="40">
        <f t="shared" si="17"/>
        <v>0</v>
      </c>
      <c r="I94" s="40">
        <f t="shared" si="14"/>
        <v>0</v>
      </c>
      <c r="J94" s="40">
        <f>SUM($H$18:$H94)</f>
        <v>3526598.2433296973</v>
      </c>
    </row>
    <row r="95" spans="1:10" ht="12.75">
      <c r="A95" s="37">
        <f t="shared" si="15"/>
        <v>78</v>
      </c>
      <c r="B95" s="38">
        <f t="shared" si="9"/>
        <v>67969</v>
      </c>
      <c r="C95" s="40">
        <f t="shared" si="16"/>
        <v>0</v>
      </c>
      <c r="D95" s="40">
        <f t="shared" si="10"/>
        <v>288671.60973318765</v>
      </c>
      <c r="E95" s="41">
        <f t="shared" si="11"/>
        <v>0</v>
      </c>
      <c r="F95" s="40">
        <f t="shared" si="12"/>
        <v>0</v>
      </c>
      <c r="G95" s="40">
        <f t="shared" si="13"/>
        <v>0</v>
      </c>
      <c r="H95" s="40">
        <f t="shared" si="17"/>
        <v>0</v>
      </c>
      <c r="I95" s="40">
        <f t="shared" si="14"/>
        <v>0</v>
      </c>
      <c r="J95" s="40">
        <f>SUM($H$18:$H95)</f>
        <v>3526598.2433296973</v>
      </c>
    </row>
    <row r="96" spans="1:10" ht="12.75">
      <c r="A96" s="37">
        <f t="shared" si="15"/>
        <v>79</v>
      </c>
      <c r="B96" s="38">
        <f t="shared" si="9"/>
        <v>68334</v>
      </c>
      <c r="C96" s="40">
        <f t="shared" si="16"/>
        <v>0</v>
      </c>
      <c r="D96" s="40">
        <f t="shared" si="10"/>
        <v>288671.60973318765</v>
      </c>
      <c r="E96" s="41">
        <f t="shared" si="11"/>
        <v>0</v>
      </c>
      <c r="F96" s="40">
        <f t="shared" si="12"/>
        <v>0</v>
      </c>
      <c r="G96" s="40">
        <f t="shared" si="13"/>
        <v>0</v>
      </c>
      <c r="H96" s="40">
        <f t="shared" si="17"/>
        <v>0</v>
      </c>
      <c r="I96" s="40">
        <f t="shared" si="14"/>
        <v>0</v>
      </c>
      <c r="J96" s="40">
        <f>SUM($H$18:$H96)</f>
        <v>3526598.2433296973</v>
      </c>
    </row>
    <row r="97" spans="1:10" ht="12.75">
      <c r="A97" s="37">
        <f t="shared" si="15"/>
        <v>80</v>
      </c>
      <c r="B97" s="38">
        <f t="shared" si="9"/>
        <v>68699</v>
      </c>
      <c r="C97" s="40">
        <f t="shared" si="16"/>
        <v>0</v>
      </c>
      <c r="D97" s="40">
        <f t="shared" si="10"/>
        <v>288671.60973318765</v>
      </c>
      <c r="E97" s="41">
        <f t="shared" si="11"/>
        <v>0</v>
      </c>
      <c r="F97" s="40">
        <f t="shared" si="12"/>
        <v>0</v>
      </c>
      <c r="G97" s="40">
        <f t="shared" si="13"/>
        <v>0</v>
      </c>
      <c r="H97" s="40">
        <f t="shared" si="17"/>
        <v>0</v>
      </c>
      <c r="I97" s="40">
        <f t="shared" si="14"/>
        <v>0</v>
      </c>
      <c r="J97" s="40">
        <f>SUM($H$18:$H97)</f>
        <v>3526598.2433296973</v>
      </c>
    </row>
    <row r="98" spans="1:10" ht="12.75">
      <c r="A98" s="37">
        <f t="shared" si="15"/>
        <v>81</v>
      </c>
      <c r="B98" s="38">
        <f t="shared" si="9"/>
        <v>69065</v>
      </c>
      <c r="C98" s="40">
        <f t="shared" si="16"/>
        <v>0</v>
      </c>
      <c r="D98" s="40">
        <f t="shared" si="10"/>
        <v>288671.60973318765</v>
      </c>
      <c r="E98" s="41">
        <f t="shared" si="11"/>
        <v>0</v>
      </c>
      <c r="F98" s="40">
        <f t="shared" si="12"/>
        <v>0</v>
      </c>
      <c r="G98" s="40">
        <f t="shared" si="13"/>
        <v>0</v>
      </c>
      <c r="H98" s="40">
        <f t="shared" si="17"/>
        <v>0</v>
      </c>
      <c r="I98" s="40">
        <f t="shared" si="14"/>
        <v>0</v>
      </c>
      <c r="J98" s="40">
        <f>SUM($H$18:$H98)</f>
        <v>3526598.2433296973</v>
      </c>
    </row>
    <row r="99" spans="1:10" ht="12.75">
      <c r="A99" s="37">
        <f t="shared" si="15"/>
        <v>82</v>
      </c>
      <c r="B99" s="38">
        <f t="shared" si="9"/>
        <v>69430</v>
      </c>
      <c r="C99" s="40">
        <f t="shared" si="16"/>
        <v>0</v>
      </c>
      <c r="D99" s="40">
        <f t="shared" si="10"/>
        <v>288671.60973318765</v>
      </c>
      <c r="E99" s="41">
        <f t="shared" si="11"/>
        <v>0</v>
      </c>
      <c r="F99" s="40">
        <f t="shared" si="12"/>
        <v>0</v>
      </c>
      <c r="G99" s="40">
        <f t="shared" si="13"/>
        <v>0</v>
      </c>
      <c r="H99" s="40">
        <f t="shared" si="17"/>
        <v>0</v>
      </c>
      <c r="I99" s="40">
        <f t="shared" si="14"/>
        <v>0</v>
      </c>
      <c r="J99" s="40">
        <f>SUM($H$18:$H99)</f>
        <v>3526598.2433296973</v>
      </c>
    </row>
    <row r="100" spans="1:10" ht="12.75">
      <c r="A100" s="37">
        <f t="shared" si="15"/>
        <v>83</v>
      </c>
      <c r="B100" s="38">
        <f t="shared" si="9"/>
        <v>69795</v>
      </c>
      <c r="C100" s="40">
        <f t="shared" si="16"/>
        <v>0</v>
      </c>
      <c r="D100" s="40">
        <f t="shared" si="10"/>
        <v>288671.60973318765</v>
      </c>
      <c r="E100" s="41">
        <f t="shared" si="11"/>
        <v>0</v>
      </c>
      <c r="F100" s="40">
        <f t="shared" si="12"/>
        <v>0</v>
      </c>
      <c r="G100" s="40">
        <f t="shared" si="13"/>
        <v>0</v>
      </c>
      <c r="H100" s="40">
        <f t="shared" si="17"/>
        <v>0</v>
      </c>
      <c r="I100" s="40">
        <f t="shared" si="14"/>
        <v>0</v>
      </c>
      <c r="J100" s="40">
        <f>SUM($H$18:$H100)</f>
        <v>3526598.2433296973</v>
      </c>
    </row>
    <row r="101" spans="1:10" ht="12.75">
      <c r="A101" s="37">
        <f t="shared" si="15"/>
        <v>84</v>
      </c>
      <c r="B101" s="38">
        <f t="shared" si="9"/>
        <v>70160</v>
      </c>
      <c r="C101" s="40">
        <f t="shared" si="16"/>
        <v>0</v>
      </c>
      <c r="D101" s="40">
        <f t="shared" si="10"/>
        <v>288671.60973318765</v>
      </c>
      <c r="E101" s="41">
        <f t="shared" si="11"/>
        <v>0</v>
      </c>
      <c r="F101" s="40">
        <f t="shared" si="12"/>
        <v>0</v>
      </c>
      <c r="G101" s="40">
        <f t="shared" si="13"/>
        <v>0</v>
      </c>
      <c r="H101" s="40">
        <f t="shared" si="17"/>
        <v>0</v>
      </c>
      <c r="I101" s="40">
        <f t="shared" si="14"/>
        <v>0</v>
      </c>
      <c r="J101" s="40">
        <f>SUM($H$18:$H101)</f>
        <v>3526598.2433296973</v>
      </c>
    </row>
    <row r="102" spans="1:10" ht="12.75">
      <c r="A102" s="37">
        <f t="shared" si="15"/>
        <v>85</v>
      </c>
      <c r="B102" s="38">
        <f t="shared" si="9"/>
        <v>70526</v>
      </c>
      <c r="C102" s="40">
        <f t="shared" si="16"/>
        <v>0</v>
      </c>
      <c r="D102" s="40">
        <f t="shared" si="10"/>
        <v>288671.60973318765</v>
      </c>
      <c r="E102" s="41">
        <f t="shared" si="11"/>
        <v>0</v>
      </c>
      <c r="F102" s="40">
        <f t="shared" si="12"/>
        <v>0</v>
      </c>
      <c r="G102" s="40">
        <f t="shared" si="13"/>
        <v>0</v>
      </c>
      <c r="H102" s="40">
        <f t="shared" si="17"/>
        <v>0</v>
      </c>
      <c r="I102" s="40">
        <f t="shared" si="14"/>
        <v>0</v>
      </c>
      <c r="J102" s="40">
        <f>SUM($H$18:$H102)</f>
        <v>3526598.2433296973</v>
      </c>
    </row>
    <row r="103" spans="1:10" ht="12.75">
      <c r="A103" s="37">
        <f t="shared" si="15"/>
        <v>86</v>
      </c>
      <c r="B103" s="38">
        <f t="shared" si="9"/>
        <v>70891</v>
      </c>
      <c r="C103" s="40">
        <f t="shared" si="16"/>
        <v>0</v>
      </c>
      <c r="D103" s="40">
        <f t="shared" si="10"/>
        <v>288671.60973318765</v>
      </c>
      <c r="E103" s="41">
        <f t="shared" si="11"/>
        <v>0</v>
      </c>
      <c r="F103" s="40">
        <f t="shared" si="12"/>
        <v>0</v>
      </c>
      <c r="G103" s="40">
        <f t="shared" si="13"/>
        <v>0</v>
      </c>
      <c r="H103" s="40">
        <f t="shared" si="17"/>
        <v>0</v>
      </c>
      <c r="I103" s="40">
        <f t="shared" si="14"/>
        <v>0</v>
      </c>
      <c r="J103" s="40">
        <f>SUM($H$18:$H103)</f>
        <v>3526598.2433296973</v>
      </c>
    </row>
    <row r="104" spans="1:10" ht="12.75">
      <c r="A104" s="37">
        <f t="shared" si="15"/>
        <v>87</v>
      </c>
      <c r="B104" s="38">
        <f t="shared" si="9"/>
        <v>71256</v>
      </c>
      <c r="C104" s="40">
        <f t="shared" si="16"/>
        <v>0</v>
      </c>
      <c r="D104" s="40">
        <f t="shared" si="10"/>
        <v>288671.60973318765</v>
      </c>
      <c r="E104" s="41">
        <f t="shared" si="11"/>
        <v>0</v>
      </c>
      <c r="F104" s="40">
        <f t="shared" si="12"/>
        <v>0</v>
      </c>
      <c r="G104" s="40">
        <f t="shared" si="13"/>
        <v>0</v>
      </c>
      <c r="H104" s="40">
        <f t="shared" si="17"/>
        <v>0</v>
      </c>
      <c r="I104" s="40">
        <f t="shared" si="14"/>
        <v>0</v>
      </c>
      <c r="J104" s="40">
        <f>SUM($H$18:$H104)</f>
        <v>3526598.2433296973</v>
      </c>
    </row>
    <row r="105" spans="1:10" ht="12.75">
      <c r="A105" s="37">
        <f t="shared" si="15"/>
        <v>88</v>
      </c>
      <c r="B105" s="38">
        <f t="shared" si="9"/>
        <v>71621</v>
      </c>
      <c r="C105" s="40">
        <f t="shared" si="16"/>
        <v>0</v>
      </c>
      <c r="D105" s="40">
        <f t="shared" si="10"/>
        <v>288671.60973318765</v>
      </c>
      <c r="E105" s="41">
        <f t="shared" si="11"/>
        <v>0</v>
      </c>
      <c r="F105" s="40">
        <f t="shared" si="12"/>
        <v>0</v>
      </c>
      <c r="G105" s="40">
        <f t="shared" si="13"/>
        <v>0</v>
      </c>
      <c r="H105" s="40">
        <f t="shared" si="17"/>
        <v>0</v>
      </c>
      <c r="I105" s="40">
        <f t="shared" si="14"/>
        <v>0</v>
      </c>
      <c r="J105" s="40">
        <f>SUM($H$18:$H105)</f>
        <v>3526598.2433296973</v>
      </c>
    </row>
    <row r="106" spans="1:10" ht="12.75">
      <c r="A106" s="37">
        <f t="shared" si="15"/>
        <v>89</v>
      </c>
      <c r="B106" s="38">
        <f t="shared" si="9"/>
        <v>71987</v>
      </c>
      <c r="C106" s="40">
        <f t="shared" si="16"/>
        <v>0</v>
      </c>
      <c r="D106" s="40">
        <f t="shared" si="10"/>
        <v>288671.60973318765</v>
      </c>
      <c r="E106" s="41">
        <f t="shared" si="11"/>
        <v>0</v>
      </c>
      <c r="F106" s="40">
        <f t="shared" si="12"/>
        <v>0</v>
      </c>
      <c r="G106" s="40">
        <f t="shared" si="13"/>
        <v>0</v>
      </c>
      <c r="H106" s="40">
        <f t="shared" si="17"/>
        <v>0</v>
      </c>
      <c r="I106" s="40">
        <f t="shared" si="14"/>
        <v>0</v>
      </c>
      <c r="J106" s="40">
        <f>SUM($H$18:$H106)</f>
        <v>3526598.2433296973</v>
      </c>
    </row>
    <row r="107" spans="1:10" ht="12.75">
      <c r="A107" s="37">
        <f t="shared" si="15"/>
        <v>90</v>
      </c>
      <c r="B107" s="38">
        <f t="shared" si="9"/>
        <v>72352</v>
      </c>
      <c r="C107" s="40">
        <f t="shared" si="16"/>
        <v>0</v>
      </c>
      <c r="D107" s="40">
        <f t="shared" si="10"/>
        <v>288671.60973318765</v>
      </c>
      <c r="E107" s="41">
        <f t="shared" si="11"/>
        <v>0</v>
      </c>
      <c r="F107" s="40">
        <f t="shared" si="12"/>
        <v>0</v>
      </c>
      <c r="G107" s="40">
        <f t="shared" si="13"/>
        <v>0</v>
      </c>
      <c r="H107" s="40">
        <f t="shared" si="17"/>
        <v>0</v>
      </c>
      <c r="I107" s="40">
        <f t="shared" si="14"/>
        <v>0</v>
      </c>
      <c r="J107" s="40">
        <f>SUM($H$18:$H107)</f>
        <v>3526598.2433296973</v>
      </c>
    </row>
    <row r="108" spans="1:10" ht="12.75">
      <c r="A108" s="37">
        <f t="shared" si="15"/>
        <v>91</v>
      </c>
      <c r="B108" s="38">
        <f t="shared" si="9"/>
        <v>72717</v>
      </c>
      <c r="C108" s="40">
        <f t="shared" si="16"/>
        <v>0</v>
      </c>
      <c r="D108" s="40">
        <f t="shared" si="10"/>
        <v>288671.60973318765</v>
      </c>
      <c r="E108" s="41">
        <f t="shared" si="11"/>
        <v>0</v>
      </c>
      <c r="F108" s="40">
        <f t="shared" si="12"/>
        <v>0</v>
      </c>
      <c r="G108" s="40">
        <f t="shared" si="13"/>
        <v>0</v>
      </c>
      <c r="H108" s="40">
        <f t="shared" si="17"/>
        <v>0</v>
      </c>
      <c r="I108" s="40">
        <f t="shared" si="14"/>
        <v>0</v>
      </c>
      <c r="J108" s="40">
        <f>SUM($H$18:$H108)</f>
        <v>3526598.2433296973</v>
      </c>
    </row>
    <row r="109" spans="1:10" ht="12.75">
      <c r="A109" s="37">
        <f t="shared" si="15"/>
        <v>92</v>
      </c>
      <c r="B109" s="38">
        <f t="shared" si="9"/>
        <v>73082</v>
      </c>
      <c r="C109" s="40">
        <f t="shared" si="16"/>
        <v>0</v>
      </c>
      <c r="D109" s="40">
        <f t="shared" si="10"/>
        <v>288671.60973318765</v>
      </c>
      <c r="E109" s="41">
        <f t="shared" si="11"/>
        <v>0</v>
      </c>
      <c r="F109" s="40">
        <f t="shared" si="12"/>
        <v>0</v>
      </c>
      <c r="G109" s="40">
        <f t="shared" si="13"/>
        <v>0</v>
      </c>
      <c r="H109" s="40">
        <f t="shared" si="17"/>
        <v>0</v>
      </c>
      <c r="I109" s="40">
        <f t="shared" si="14"/>
        <v>0</v>
      </c>
      <c r="J109" s="40">
        <f>SUM($H$18:$H109)</f>
        <v>3526598.2433296973</v>
      </c>
    </row>
    <row r="110" spans="1:10" ht="12.75">
      <c r="A110" s="37">
        <f t="shared" si="15"/>
        <v>93</v>
      </c>
      <c r="B110" s="38">
        <f t="shared" si="9"/>
        <v>73447</v>
      </c>
      <c r="C110" s="40">
        <f t="shared" si="16"/>
        <v>0</v>
      </c>
      <c r="D110" s="40">
        <f t="shared" si="10"/>
        <v>288671.60973318765</v>
      </c>
      <c r="E110" s="41">
        <f t="shared" si="11"/>
        <v>0</v>
      </c>
      <c r="F110" s="40">
        <f t="shared" si="12"/>
        <v>0</v>
      </c>
      <c r="G110" s="40">
        <f t="shared" si="13"/>
        <v>0</v>
      </c>
      <c r="H110" s="40">
        <f t="shared" si="17"/>
        <v>0</v>
      </c>
      <c r="I110" s="40">
        <f t="shared" si="14"/>
        <v>0</v>
      </c>
      <c r="J110" s="40">
        <f>SUM($H$18:$H110)</f>
        <v>3526598.2433296973</v>
      </c>
    </row>
    <row r="111" spans="1:10" ht="12.75">
      <c r="A111" s="37">
        <f t="shared" si="15"/>
        <v>94</v>
      </c>
      <c r="B111" s="38">
        <f t="shared" si="9"/>
        <v>73812</v>
      </c>
      <c r="C111" s="40">
        <f t="shared" si="16"/>
        <v>0</v>
      </c>
      <c r="D111" s="40">
        <f t="shared" si="10"/>
        <v>288671.60973318765</v>
      </c>
      <c r="E111" s="41">
        <f t="shared" si="11"/>
        <v>0</v>
      </c>
      <c r="F111" s="40">
        <f t="shared" si="12"/>
        <v>0</v>
      </c>
      <c r="G111" s="40">
        <f t="shared" si="13"/>
        <v>0</v>
      </c>
      <c r="H111" s="40">
        <f t="shared" si="17"/>
        <v>0</v>
      </c>
      <c r="I111" s="40">
        <f t="shared" si="14"/>
        <v>0</v>
      </c>
      <c r="J111" s="40">
        <f>SUM($H$18:$H111)</f>
        <v>3526598.2433296973</v>
      </c>
    </row>
    <row r="112" spans="1:10" ht="12.75">
      <c r="A112" s="37">
        <f t="shared" si="15"/>
        <v>95</v>
      </c>
      <c r="B112" s="38">
        <f t="shared" si="9"/>
        <v>74177</v>
      </c>
      <c r="C112" s="40">
        <f t="shared" si="16"/>
        <v>0</v>
      </c>
      <c r="D112" s="40">
        <f t="shared" si="10"/>
        <v>288671.60973318765</v>
      </c>
      <c r="E112" s="41">
        <f t="shared" si="11"/>
        <v>0</v>
      </c>
      <c r="F112" s="40">
        <f t="shared" si="12"/>
        <v>0</v>
      </c>
      <c r="G112" s="40">
        <f t="shared" si="13"/>
        <v>0</v>
      </c>
      <c r="H112" s="40">
        <f t="shared" si="17"/>
        <v>0</v>
      </c>
      <c r="I112" s="40">
        <f t="shared" si="14"/>
        <v>0</v>
      </c>
      <c r="J112" s="40">
        <f>SUM($H$18:$H112)</f>
        <v>3526598.2433296973</v>
      </c>
    </row>
    <row r="113" spans="1:10" ht="12.75">
      <c r="A113" s="37">
        <f t="shared" si="15"/>
        <v>96</v>
      </c>
      <c r="B113" s="38">
        <f t="shared" si="9"/>
        <v>74542</v>
      </c>
      <c r="C113" s="40">
        <f t="shared" si="16"/>
        <v>0</v>
      </c>
      <c r="D113" s="40">
        <f t="shared" si="10"/>
        <v>288671.60973318765</v>
      </c>
      <c r="E113" s="41">
        <f t="shared" si="11"/>
        <v>0</v>
      </c>
      <c r="F113" s="40">
        <f t="shared" si="12"/>
        <v>0</v>
      </c>
      <c r="G113" s="40">
        <f t="shared" si="13"/>
        <v>0</v>
      </c>
      <c r="H113" s="40">
        <f t="shared" si="17"/>
        <v>0</v>
      </c>
      <c r="I113" s="40">
        <f t="shared" si="14"/>
        <v>0</v>
      </c>
      <c r="J113" s="40">
        <f>SUM($H$18:$H113)</f>
        <v>3526598.2433296973</v>
      </c>
    </row>
    <row r="114" spans="1:10" ht="12.75">
      <c r="A114" s="37">
        <f t="shared" si="15"/>
        <v>97</v>
      </c>
      <c r="B114" s="38">
        <f t="shared" si="9"/>
        <v>74908</v>
      </c>
      <c r="C114" s="40">
        <f t="shared" si="16"/>
        <v>0</v>
      </c>
      <c r="D114" s="40">
        <f t="shared" si="10"/>
        <v>288671.60973318765</v>
      </c>
      <c r="E114" s="41">
        <f t="shared" si="11"/>
        <v>0</v>
      </c>
      <c r="F114" s="40">
        <f t="shared" si="12"/>
        <v>0</v>
      </c>
      <c r="G114" s="40">
        <f t="shared" si="13"/>
        <v>0</v>
      </c>
      <c r="H114" s="40">
        <f t="shared" si="17"/>
        <v>0</v>
      </c>
      <c r="I114" s="40">
        <f t="shared" si="14"/>
        <v>0</v>
      </c>
      <c r="J114" s="40">
        <f>SUM($H$18:$H114)</f>
        <v>3526598.2433296973</v>
      </c>
    </row>
    <row r="115" spans="1:10" ht="12.75">
      <c r="A115" s="37">
        <f t="shared" si="15"/>
        <v>98</v>
      </c>
      <c r="B115" s="38">
        <f t="shared" si="9"/>
        <v>75273</v>
      </c>
      <c r="C115" s="40">
        <f t="shared" si="16"/>
        <v>0</v>
      </c>
      <c r="D115" s="40">
        <f t="shared" si="10"/>
        <v>288671.60973318765</v>
      </c>
      <c r="E115" s="41">
        <f t="shared" si="11"/>
        <v>0</v>
      </c>
      <c r="F115" s="40">
        <f t="shared" si="12"/>
        <v>0</v>
      </c>
      <c r="G115" s="40">
        <f t="shared" si="13"/>
        <v>0</v>
      </c>
      <c r="H115" s="40">
        <f t="shared" si="17"/>
        <v>0</v>
      </c>
      <c r="I115" s="40">
        <f t="shared" si="14"/>
        <v>0</v>
      </c>
      <c r="J115" s="40">
        <f>SUM($H$18:$H115)</f>
        <v>3526598.2433296973</v>
      </c>
    </row>
    <row r="116" spans="1:10" ht="12.75">
      <c r="A116" s="37">
        <f t="shared" si="15"/>
        <v>99</v>
      </c>
      <c r="B116" s="38">
        <f t="shared" si="9"/>
        <v>75638</v>
      </c>
      <c r="C116" s="40">
        <f t="shared" si="16"/>
        <v>0</v>
      </c>
      <c r="D116" s="40">
        <f t="shared" si="10"/>
        <v>288671.60973318765</v>
      </c>
      <c r="E116" s="41">
        <f t="shared" si="11"/>
        <v>0</v>
      </c>
      <c r="F116" s="40">
        <f t="shared" si="12"/>
        <v>0</v>
      </c>
      <c r="G116" s="40">
        <f t="shared" si="13"/>
        <v>0</v>
      </c>
      <c r="H116" s="40">
        <f t="shared" si="17"/>
        <v>0</v>
      </c>
      <c r="I116" s="40">
        <f t="shared" si="14"/>
        <v>0</v>
      </c>
      <c r="J116" s="40">
        <f>SUM($H$18:$H116)</f>
        <v>3526598.2433296973</v>
      </c>
    </row>
    <row r="117" spans="1:10" ht="12.75">
      <c r="A117" s="37">
        <f t="shared" si="15"/>
        <v>100</v>
      </c>
      <c r="B117" s="38">
        <f t="shared" si="9"/>
        <v>76003</v>
      </c>
      <c r="C117" s="40">
        <f t="shared" si="16"/>
        <v>0</v>
      </c>
      <c r="D117" s="40">
        <f t="shared" si="10"/>
        <v>288671.60973318765</v>
      </c>
      <c r="E117" s="41">
        <f t="shared" si="11"/>
        <v>0</v>
      </c>
      <c r="F117" s="40">
        <f t="shared" si="12"/>
        <v>0</v>
      </c>
      <c r="G117" s="40">
        <f t="shared" si="13"/>
        <v>0</v>
      </c>
      <c r="H117" s="40">
        <f t="shared" si="17"/>
        <v>0</v>
      </c>
      <c r="I117" s="40">
        <f t="shared" si="14"/>
        <v>0</v>
      </c>
      <c r="J117" s="40">
        <f>SUM($H$18:$H117)</f>
        <v>3526598.2433296973</v>
      </c>
    </row>
    <row r="118" spans="1:10" ht="12.75">
      <c r="A118" s="37">
        <f t="shared" si="15"/>
        <v>101</v>
      </c>
      <c r="B118" s="38">
        <f t="shared" si="9"/>
        <v>76369</v>
      </c>
      <c r="C118" s="40">
        <f t="shared" si="16"/>
        <v>0</v>
      </c>
      <c r="D118" s="40">
        <f t="shared" si="10"/>
        <v>288671.60973318765</v>
      </c>
      <c r="E118" s="41">
        <f t="shared" si="11"/>
        <v>0</v>
      </c>
      <c r="F118" s="40">
        <f t="shared" si="12"/>
        <v>0</v>
      </c>
      <c r="G118" s="40">
        <f t="shared" si="13"/>
        <v>0</v>
      </c>
      <c r="H118" s="40">
        <f t="shared" si="17"/>
        <v>0</v>
      </c>
      <c r="I118" s="40">
        <f t="shared" si="14"/>
        <v>0</v>
      </c>
      <c r="J118" s="40">
        <f>SUM($H$18:$H118)</f>
        <v>3526598.2433296973</v>
      </c>
    </row>
    <row r="119" spans="1:10" ht="12.75">
      <c r="A119" s="37">
        <f t="shared" si="15"/>
        <v>102</v>
      </c>
      <c r="B119" s="38">
        <f t="shared" si="9"/>
        <v>76734</v>
      </c>
      <c r="C119" s="40">
        <f t="shared" si="16"/>
        <v>0</v>
      </c>
      <c r="D119" s="40">
        <f t="shared" si="10"/>
        <v>288671.60973318765</v>
      </c>
      <c r="E119" s="41">
        <f t="shared" si="11"/>
        <v>0</v>
      </c>
      <c r="F119" s="40">
        <f t="shared" si="12"/>
        <v>0</v>
      </c>
      <c r="G119" s="40">
        <f t="shared" si="13"/>
        <v>0</v>
      </c>
      <c r="H119" s="40">
        <f t="shared" si="17"/>
        <v>0</v>
      </c>
      <c r="I119" s="40">
        <f t="shared" si="14"/>
        <v>0</v>
      </c>
      <c r="J119" s="40">
        <f>SUM($H$18:$H119)</f>
        <v>3526598.2433296973</v>
      </c>
    </row>
    <row r="120" spans="1:10" ht="12.75">
      <c r="A120" s="37">
        <f t="shared" si="15"/>
        <v>103</v>
      </c>
      <c r="B120" s="38">
        <f t="shared" si="9"/>
        <v>77099</v>
      </c>
      <c r="C120" s="40">
        <f t="shared" si="16"/>
        <v>0</v>
      </c>
      <c r="D120" s="40">
        <f t="shared" si="10"/>
        <v>288671.60973318765</v>
      </c>
      <c r="E120" s="41">
        <f t="shared" si="11"/>
        <v>0</v>
      </c>
      <c r="F120" s="40">
        <f t="shared" si="12"/>
        <v>0</v>
      </c>
      <c r="G120" s="40">
        <f t="shared" si="13"/>
        <v>0</v>
      </c>
      <c r="H120" s="40">
        <f t="shared" si="17"/>
        <v>0</v>
      </c>
      <c r="I120" s="40">
        <f t="shared" si="14"/>
        <v>0</v>
      </c>
      <c r="J120" s="40">
        <f>SUM($H$18:$H120)</f>
        <v>3526598.2433296973</v>
      </c>
    </row>
    <row r="121" spans="1:10" ht="12.75">
      <c r="A121" s="37">
        <f t="shared" si="15"/>
        <v>104</v>
      </c>
      <c r="B121" s="38">
        <f t="shared" si="9"/>
        <v>77464</v>
      </c>
      <c r="C121" s="40">
        <f t="shared" si="16"/>
        <v>0</v>
      </c>
      <c r="D121" s="40">
        <f t="shared" si="10"/>
        <v>288671.60973318765</v>
      </c>
      <c r="E121" s="41">
        <f t="shared" si="11"/>
        <v>0</v>
      </c>
      <c r="F121" s="40">
        <f t="shared" si="12"/>
        <v>0</v>
      </c>
      <c r="G121" s="40">
        <f t="shared" si="13"/>
        <v>0</v>
      </c>
      <c r="H121" s="40">
        <f t="shared" si="17"/>
        <v>0</v>
      </c>
      <c r="I121" s="40">
        <f t="shared" si="14"/>
        <v>0</v>
      </c>
      <c r="J121" s="40">
        <f>SUM($H$18:$H121)</f>
        <v>3526598.2433296973</v>
      </c>
    </row>
    <row r="122" spans="1:10" ht="12.75">
      <c r="A122" s="37">
        <f t="shared" si="15"/>
        <v>105</v>
      </c>
      <c r="B122" s="38">
        <f t="shared" si="9"/>
        <v>77830</v>
      </c>
      <c r="C122" s="40">
        <f t="shared" si="16"/>
        <v>0</v>
      </c>
      <c r="D122" s="40">
        <f t="shared" si="10"/>
        <v>288671.60973318765</v>
      </c>
      <c r="E122" s="41">
        <f t="shared" si="11"/>
        <v>0</v>
      </c>
      <c r="F122" s="40">
        <f t="shared" si="12"/>
        <v>0</v>
      </c>
      <c r="G122" s="40">
        <f t="shared" si="13"/>
        <v>0</v>
      </c>
      <c r="H122" s="40">
        <f t="shared" si="17"/>
        <v>0</v>
      </c>
      <c r="I122" s="40">
        <f t="shared" si="14"/>
        <v>0</v>
      </c>
      <c r="J122" s="40">
        <f>SUM($H$18:$H122)</f>
        <v>3526598.2433296973</v>
      </c>
    </row>
    <row r="123" spans="1:10" ht="12.75">
      <c r="A123" s="37">
        <f t="shared" si="15"/>
        <v>106</v>
      </c>
      <c r="B123" s="38">
        <f t="shared" si="9"/>
        <v>78195</v>
      </c>
      <c r="C123" s="40">
        <f t="shared" si="16"/>
        <v>0</v>
      </c>
      <c r="D123" s="40">
        <f t="shared" si="10"/>
        <v>288671.60973318765</v>
      </c>
      <c r="E123" s="41">
        <f t="shared" si="11"/>
        <v>0</v>
      </c>
      <c r="F123" s="40">
        <f t="shared" si="12"/>
        <v>0</v>
      </c>
      <c r="G123" s="40">
        <f t="shared" si="13"/>
        <v>0</v>
      </c>
      <c r="H123" s="40">
        <f t="shared" si="17"/>
        <v>0</v>
      </c>
      <c r="I123" s="40">
        <f t="shared" si="14"/>
        <v>0</v>
      </c>
      <c r="J123" s="40">
        <f>SUM($H$18:$H123)</f>
        <v>3526598.2433296973</v>
      </c>
    </row>
    <row r="124" spans="1:10" ht="12.75">
      <c r="A124" s="37">
        <f t="shared" si="15"/>
        <v>107</v>
      </c>
      <c r="B124" s="38">
        <f t="shared" si="9"/>
        <v>78560</v>
      </c>
      <c r="C124" s="40">
        <f t="shared" si="16"/>
        <v>0</v>
      </c>
      <c r="D124" s="40">
        <f t="shared" si="10"/>
        <v>288671.60973318765</v>
      </c>
      <c r="E124" s="41">
        <f t="shared" si="11"/>
        <v>0</v>
      </c>
      <c r="F124" s="40">
        <f t="shared" si="12"/>
        <v>0</v>
      </c>
      <c r="G124" s="40">
        <f t="shared" si="13"/>
        <v>0</v>
      </c>
      <c r="H124" s="40">
        <f t="shared" si="17"/>
        <v>0</v>
      </c>
      <c r="I124" s="40">
        <f t="shared" si="14"/>
        <v>0</v>
      </c>
      <c r="J124" s="40">
        <f>SUM($H$18:$H124)</f>
        <v>3526598.2433296973</v>
      </c>
    </row>
    <row r="125" spans="1:10" ht="12.75">
      <c r="A125" s="37">
        <f t="shared" si="15"/>
        <v>108</v>
      </c>
      <c r="B125" s="38">
        <f t="shared" si="9"/>
        <v>78925</v>
      </c>
      <c r="C125" s="40">
        <f t="shared" si="16"/>
        <v>0</v>
      </c>
      <c r="D125" s="40">
        <f t="shared" si="10"/>
        <v>288671.60973318765</v>
      </c>
      <c r="E125" s="41">
        <f t="shared" si="11"/>
        <v>0</v>
      </c>
      <c r="F125" s="40">
        <f t="shared" si="12"/>
        <v>0</v>
      </c>
      <c r="G125" s="40">
        <f t="shared" si="13"/>
        <v>0</v>
      </c>
      <c r="H125" s="40">
        <f t="shared" si="17"/>
        <v>0</v>
      </c>
      <c r="I125" s="40">
        <f t="shared" si="14"/>
        <v>0</v>
      </c>
      <c r="J125" s="40">
        <f>SUM($H$18:$H125)</f>
        <v>3526598.2433296973</v>
      </c>
    </row>
    <row r="126" spans="1:10" ht="12.75">
      <c r="A126" s="37">
        <f t="shared" si="15"/>
        <v>109</v>
      </c>
      <c r="B126" s="38">
        <f t="shared" si="9"/>
        <v>79291</v>
      </c>
      <c r="C126" s="40">
        <f t="shared" si="16"/>
        <v>0</v>
      </c>
      <c r="D126" s="40">
        <f t="shared" si="10"/>
        <v>288671.60973318765</v>
      </c>
      <c r="E126" s="41">
        <f t="shared" si="11"/>
        <v>0</v>
      </c>
      <c r="F126" s="40">
        <f t="shared" si="12"/>
        <v>0</v>
      </c>
      <c r="G126" s="40">
        <f t="shared" si="13"/>
        <v>0</v>
      </c>
      <c r="H126" s="40">
        <f t="shared" si="17"/>
        <v>0</v>
      </c>
      <c r="I126" s="40">
        <f t="shared" si="14"/>
        <v>0</v>
      </c>
      <c r="J126" s="40">
        <f>SUM($H$18:$H126)</f>
        <v>3526598.2433296973</v>
      </c>
    </row>
    <row r="127" spans="1:10" ht="12.75">
      <c r="A127" s="37">
        <f t="shared" si="15"/>
        <v>110</v>
      </c>
      <c r="B127" s="38">
        <f t="shared" si="9"/>
        <v>79656</v>
      </c>
      <c r="C127" s="40">
        <f t="shared" si="16"/>
        <v>0</v>
      </c>
      <c r="D127" s="40">
        <f t="shared" si="10"/>
        <v>288671.60973318765</v>
      </c>
      <c r="E127" s="41">
        <f t="shared" si="11"/>
        <v>0</v>
      </c>
      <c r="F127" s="40">
        <f t="shared" si="12"/>
        <v>0</v>
      </c>
      <c r="G127" s="40">
        <f t="shared" si="13"/>
        <v>0</v>
      </c>
      <c r="H127" s="40">
        <f t="shared" si="17"/>
        <v>0</v>
      </c>
      <c r="I127" s="40">
        <f t="shared" si="14"/>
        <v>0</v>
      </c>
      <c r="J127" s="40">
        <f>SUM($H$18:$H127)</f>
        <v>3526598.2433296973</v>
      </c>
    </row>
    <row r="128" spans="1:10" ht="12.75">
      <c r="A128" s="37">
        <f t="shared" si="15"/>
        <v>111</v>
      </c>
      <c r="B128" s="38">
        <f t="shared" si="9"/>
        <v>80021</v>
      </c>
      <c r="C128" s="40">
        <f t="shared" si="16"/>
        <v>0</v>
      </c>
      <c r="D128" s="40">
        <f t="shared" si="10"/>
        <v>288671.60973318765</v>
      </c>
      <c r="E128" s="41">
        <f t="shared" si="11"/>
        <v>0</v>
      </c>
      <c r="F128" s="40">
        <f t="shared" si="12"/>
        <v>0</v>
      </c>
      <c r="G128" s="40">
        <f t="shared" si="13"/>
        <v>0</v>
      </c>
      <c r="H128" s="40">
        <f t="shared" si="17"/>
        <v>0</v>
      </c>
      <c r="I128" s="40">
        <f t="shared" si="14"/>
        <v>0</v>
      </c>
      <c r="J128" s="40">
        <f>SUM($H$18:$H128)</f>
        <v>3526598.2433296973</v>
      </c>
    </row>
    <row r="129" spans="1:10" ht="12.75">
      <c r="A129" s="37">
        <f t="shared" si="15"/>
        <v>112</v>
      </c>
      <c r="B129" s="38">
        <f t="shared" si="9"/>
        <v>80386</v>
      </c>
      <c r="C129" s="40">
        <f t="shared" si="16"/>
        <v>0</v>
      </c>
      <c r="D129" s="40">
        <f t="shared" si="10"/>
        <v>288671.60973318765</v>
      </c>
      <c r="E129" s="41">
        <f t="shared" si="11"/>
        <v>0</v>
      </c>
      <c r="F129" s="40">
        <f t="shared" si="12"/>
        <v>0</v>
      </c>
      <c r="G129" s="40">
        <f t="shared" si="13"/>
        <v>0</v>
      </c>
      <c r="H129" s="40">
        <f t="shared" si="17"/>
        <v>0</v>
      </c>
      <c r="I129" s="40">
        <f t="shared" si="14"/>
        <v>0</v>
      </c>
      <c r="J129" s="40">
        <f>SUM($H$18:$H129)</f>
        <v>3526598.2433296973</v>
      </c>
    </row>
    <row r="130" spans="1:10" ht="12.75">
      <c r="A130" s="37">
        <f t="shared" si="15"/>
        <v>113</v>
      </c>
      <c r="B130" s="38">
        <f t="shared" si="9"/>
        <v>80752</v>
      </c>
      <c r="C130" s="40">
        <f t="shared" si="16"/>
        <v>0</v>
      </c>
      <c r="D130" s="40">
        <f t="shared" si="10"/>
        <v>288671.60973318765</v>
      </c>
      <c r="E130" s="41">
        <f t="shared" si="11"/>
        <v>0</v>
      </c>
      <c r="F130" s="40">
        <f t="shared" si="12"/>
        <v>0</v>
      </c>
      <c r="G130" s="40">
        <f t="shared" si="13"/>
        <v>0</v>
      </c>
      <c r="H130" s="40">
        <f t="shared" si="17"/>
        <v>0</v>
      </c>
      <c r="I130" s="40">
        <f t="shared" si="14"/>
        <v>0</v>
      </c>
      <c r="J130" s="40">
        <f>SUM($H$18:$H130)</f>
        <v>3526598.2433296973</v>
      </c>
    </row>
    <row r="131" spans="1:10" ht="12.75">
      <c r="A131" s="37">
        <f t="shared" si="15"/>
        <v>114</v>
      </c>
      <c r="B131" s="38">
        <f t="shared" si="9"/>
        <v>81117</v>
      </c>
      <c r="C131" s="40">
        <f t="shared" si="16"/>
        <v>0</v>
      </c>
      <c r="D131" s="40">
        <f t="shared" si="10"/>
        <v>288671.60973318765</v>
      </c>
      <c r="E131" s="41">
        <f t="shared" si="11"/>
        <v>0</v>
      </c>
      <c r="F131" s="40">
        <f t="shared" si="12"/>
        <v>0</v>
      </c>
      <c r="G131" s="40">
        <f t="shared" si="13"/>
        <v>0</v>
      </c>
      <c r="H131" s="40">
        <f t="shared" si="17"/>
        <v>0</v>
      </c>
      <c r="I131" s="40">
        <f t="shared" si="14"/>
        <v>0</v>
      </c>
      <c r="J131" s="40">
        <f>SUM($H$18:$H131)</f>
        <v>3526598.2433296973</v>
      </c>
    </row>
    <row r="132" spans="1:10" ht="12.75">
      <c r="A132" s="37">
        <f t="shared" si="15"/>
        <v>115</v>
      </c>
      <c r="B132" s="38">
        <f t="shared" si="9"/>
        <v>81482</v>
      </c>
      <c r="C132" s="40">
        <f t="shared" si="16"/>
        <v>0</v>
      </c>
      <c r="D132" s="40">
        <f t="shared" si="10"/>
        <v>288671.60973318765</v>
      </c>
      <c r="E132" s="41">
        <f t="shared" si="11"/>
        <v>0</v>
      </c>
      <c r="F132" s="40">
        <f t="shared" si="12"/>
        <v>0</v>
      </c>
      <c r="G132" s="40">
        <f t="shared" si="13"/>
        <v>0</v>
      </c>
      <c r="H132" s="40">
        <f t="shared" si="17"/>
        <v>0</v>
      </c>
      <c r="I132" s="40">
        <f t="shared" si="14"/>
        <v>0</v>
      </c>
      <c r="J132" s="40">
        <f>SUM($H$18:$H132)</f>
        <v>3526598.2433296973</v>
      </c>
    </row>
    <row r="133" spans="1:10" ht="12.75">
      <c r="A133" s="37">
        <f t="shared" si="15"/>
        <v>116</v>
      </c>
      <c r="B133" s="38">
        <f t="shared" si="9"/>
        <v>81847</v>
      </c>
      <c r="C133" s="40">
        <f t="shared" si="16"/>
        <v>0</v>
      </c>
      <c r="D133" s="40">
        <f t="shared" si="10"/>
        <v>288671.60973318765</v>
      </c>
      <c r="E133" s="41">
        <f t="shared" si="11"/>
        <v>0</v>
      </c>
      <c r="F133" s="40">
        <f t="shared" si="12"/>
        <v>0</v>
      </c>
      <c r="G133" s="40">
        <f t="shared" si="13"/>
        <v>0</v>
      </c>
      <c r="H133" s="40">
        <f t="shared" si="17"/>
        <v>0</v>
      </c>
      <c r="I133" s="40">
        <f t="shared" si="14"/>
        <v>0</v>
      </c>
      <c r="J133" s="40">
        <f>SUM($H$18:$H133)</f>
        <v>3526598.2433296973</v>
      </c>
    </row>
    <row r="134" spans="1:10" ht="12.75">
      <c r="A134" s="37">
        <f t="shared" si="15"/>
        <v>117</v>
      </c>
      <c r="B134" s="38">
        <f t="shared" si="9"/>
        <v>82213</v>
      </c>
      <c r="C134" s="40">
        <f t="shared" si="16"/>
        <v>0</v>
      </c>
      <c r="D134" s="40">
        <f t="shared" si="10"/>
        <v>288671.60973318765</v>
      </c>
      <c r="E134" s="41">
        <f t="shared" si="11"/>
        <v>0</v>
      </c>
      <c r="F134" s="40">
        <f t="shared" si="12"/>
        <v>0</v>
      </c>
      <c r="G134" s="40">
        <f t="shared" si="13"/>
        <v>0</v>
      </c>
      <c r="H134" s="40">
        <f t="shared" si="17"/>
        <v>0</v>
      </c>
      <c r="I134" s="40">
        <f t="shared" si="14"/>
        <v>0</v>
      </c>
      <c r="J134" s="40">
        <f>SUM($H$18:$H134)</f>
        <v>3526598.2433296973</v>
      </c>
    </row>
    <row r="135" spans="1:10" ht="12.75">
      <c r="A135" s="37">
        <f t="shared" si="15"/>
        <v>118</v>
      </c>
      <c r="B135" s="38">
        <f t="shared" si="9"/>
        <v>82578</v>
      </c>
      <c r="C135" s="40">
        <f t="shared" si="16"/>
        <v>0</v>
      </c>
      <c r="D135" s="40">
        <f t="shared" si="10"/>
        <v>288671.60973318765</v>
      </c>
      <c r="E135" s="41">
        <f t="shared" si="11"/>
        <v>0</v>
      </c>
      <c r="F135" s="40">
        <f t="shared" si="12"/>
        <v>0</v>
      </c>
      <c r="G135" s="40">
        <f t="shared" si="13"/>
        <v>0</v>
      </c>
      <c r="H135" s="40">
        <f t="shared" si="17"/>
        <v>0</v>
      </c>
      <c r="I135" s="40">
        <f t="shared" si="14"/>
        <v>0</v>
      </c>
      <c r="J135" s="40">
        <f>SUM($H$18:$H135)</f>
        <v>3526598.2433296973</v>
      </c>
    </row>
    <row r="136" spans="1:10" ht="12.75">
      <c r="A136" s="37">
        <f t="shared" si="15"/>
        <v>119</v>
      </c>
      <c r="B136" s="38">
        <f t="shared" si="9"/>
        <v>82943</v>
      </c>
      <c r="C136" s="40">
        <f t="shared" si="16"/>
        <v>0</v>
      </c>
      <c r="D136" s="40">
        <f t="shared" si="10"/>
        <v>288671.60973318765</v>
      </c>
      <c r="E136" s="41">
        <f t="shared" si="11"/>
        <v>0</v>
      </c>
      <c r="F136" s="40">
        <f t="shared" si="12"/>
        <v>0</v>
      </c>
      <c r="G136" s="40">
        <f t="shared" si="13"/>
        <v>0</v>
      </c>
      <c r="H136" s="40">
        <f t="shared" si="17"/>
        <v>0</v>
      </c>
      <c r="I136" s="40">
        <f t="shared" si="14"/>
        <v>0</v>
      </c>
      <c r="J136" s="40">
        <f>SUM($H$18:$H136)</f>
        <v>3526598.2433296973</v>
      </c>
    </row>
    <row r="137" spans="1:10" ht="12.75">
      <c r="A137" s="37">
        <f t="shared" si="15"/>
        <v>120</v>
      </c>
      <c r="B137" s="38">
        <f t="shared" si="9"/>
        <v>83308</v>
      </c>
      <c r="C137" s="40">
        <f t="shared" si="16"/>
        <v>0</v>
      </c>
      <c r="D137" s="40">
        <f t="shared" si="10"/>
        <v>288671.60973318765</v>
      </c>
      <c r="E137" s="41">
        <f t="shared" si="11"/>
        <v>0</v>
      </c>
      <c r="F137" s="40">
        <f t="shared" si="12"/>
        <v>0</v>
      </c>
      <c r="G137" s="40">
        <f t="shared" si="13"/>
        <v>0</v>
      </c>
      <c r="H137" s="40">
        <f t="shared" si="17"/>
        <v>0</v>
      </c>
      <c r="I137" s="40">
        <f t="shared" si="14"/>
        <v>0</v>
      </c>
      <c r="J137" s="40">
        <f>SUM($H$18:$H137)</f>
        <v>3526598.2433296973</v>
      </c>
    </row>
    <row r="138" spans="1:10" ht="12.75">
      <c r="A138" s="37">
        <f t="shared" si="15"/>
        <v>121</v>
      </c>
      <c r="B138" s="38">
        <f t="shared" si="9"/>
        <v>83674</v>
      </c>
      <c r="C138" s="40">
        <f t="shared" si="16"/>
        <v>0</v>
      </c>
      <c r="D138" s="40">
        <f t="shared" si="10"/>
        <v>288671.60973318765</v>
      </c>
      <c r="E138" s="41">
        <f t="shared" si="11"/>
        <v>0</v>
      </c>
      <c r="F138" s="40">
        <f t="shared" si="12"/>
        <v>0</v>
      </c>
      <c r="G138" s="40">
        <f t="shared" si="13"/>
        <v>0</v>
      </c>
      <c r="H138" s="40">
        <f t="shared" si="17"/>
        <v>0</v>
      </c>
      <c r="I138" s="40">
        <f t="shared" si="14"/>
        <v>0</v>
      </c>
      <c r="J138" s="40">
        <f>SUM($H$18:$H138)</f>
        <v>3526598.2433296973</v>
      </c>
    </row>
    <row r="139" spans="1:10" ht="12.75">
      <c r="A139" s="37">
        <f t="shared" si="15"/>
        <v>122</v>
      </c>
      <c r="B139" s="38">
        <f t="shared" si="9"/>
        <v>84039</v>
      </c>
      <c r="C139" s="40">
        <f t="shared" si="16"/>
        <v>0</v>
      </c>
      <c r="D139" s="40">
        <f t="shared" si="10"/>
        <v>288671.60973318765</v>
      </c>
      <c r="E139" s="41">
        <f t="shared" si="11"/>
        <v>0</v>
      </c>
      <c r="F139" s="40">
        <f t="shared" si="12"/>
        <v>0</v>
      </c>
      <c r="G139" s="40">
        <f t="shared" si="13"/>
        <v>0</v>
      </c>
      <c r="H139" s="40">
        <f t="shared" si="17"/>
        <v>0</v>
      </c>
      <c r="I139" s="40">
        <f t="shared" si="14"/>
        <v>0</v>
      </c>
      <c r="J139" s="40">
        <f>SUM($H$18:$H139)</f>
        <v>3526598.2433296973</v>
      </c>
    </row>
    <row r="140" spans="1:10" ht="12.75">
      <c r="A140" s="37">
        <f t="shared" si="15"/>
        <v>123</v>
      </c>
      <c r="B140" s="38">
        <f t="shared" si="9"/>
        <v>84404</v>
      </c>
      <c r="C140" s="40">
        <f t="shared" si="16"/>
        <v>0</v>
      </c>
      <c r="D140" s="40">
        <f t="shared" si="10"/>
        <v>288671.60973318765</v>
      </c>
      <c r="E140" s="41">
        <f t="shared" si="11"/>
        <v>0</v>
      </c>
      <c r="F140" s="40">
        <f t="shared" si="12"/>
        <v>0</v>
      </c>
      <c r="G140" s="40">
        <f t="shared" si="13"/>
        <v>0</v>
      </c>
      <c r="H140" s="40">
        <f t="shared" si="17"/>
        <v>0</v>
      </c>
      <c r="I140" s="40">
        <f t="shared" si="14"/>
        <v>0</v>
      </c>
      <c r="J140" s="40">
        <f>SUM($H$18:$H140)</f>
        <v>3526598.2433296973</v>
      </c>
    </row>
    <row r="141" spans="1:10" ht="12.75">
      <c r="A141" s="37">
        <f t="shared" si="15"/>
        <v>124</v>
      </c>
      <c r="B141" s="38">
        <f t="shared" si="9"/>
        <v>84769</v>
      </c>
      <c r="C141" s="40">
        <f t="shared" si="16"/>
        <v>0</v>
      </c>
      <c r="D141" s="40">
        <f t="shared" si="10"/>
        <v>288671.60973318765</v>
      </c>
      <c r="E141" s="41">
        <f t="shared" si="11"/>
        <v>0</v>
      </c>
      <c r="F141" s="40">
        <f t="shared" si="12"/>
        <v>0</v>
      </c>
      <c r="G141" s="40">
        <f t="shared" si="13"/>
        <v>0</v>
      </c>
      <c r="H141" s="40">
        <f t="shared" si="17"/>
        <v>0</v>
      </c>
      <c r="I141" s="40">
        <f t="shared" si="14"/>
        <v>0</v>
      </c>
      <c r="J141" s="40">
        <f>SUM($H$18:$H141)</f>
        <v>3526598.2433296973</v>
      </c>
    </row>
    <row r="142" spans="1:10" ht="12.75">
      <c r="A142" s="37">
        <f t="shared" si="15"/>
        <v>125</v>
      </c>
      <c r="B142" s="38">
        <f t="shared" si="9"/>
        <v>85135</v>
      </c>
      <c r="C142" s="40">
        <f t="shared" si="16"/>
        <v>0</v>
      </c>
      <c r="D142" s="40">
        <f t="shared" si="10"/>
        <v>288671.60973318765</v>
      </c>
      <c r="E142" s="41">
        <f t="shared" si="11"/>
        <v>0</v>
      </c>
      <c r="F142" s="40">
        <f t="shared" si="12"/>
        <v>0</v>
      </c>
      <c r="G142" s="40">
        <f t="shared" si="13"/>
        <v>0</v>
      </c>
      <c r="H142" s="40">
        <f t="shared" si="17"/>
        <v>0</v>
      </c>
      <c r="I142" s="40">
        <f t="shared" si="14"/>
        <v>0</v>
      </c>
      <c r="J142" s="40">
        <f>SUM($H$18:$H142)</f>
        <v>3526598.2433296973</v>
      </c>
    </row>
    <row r="143" spans="1:10" ht="12.75">
      <c r="A143" s="37">
        <f t="shared" si="15"/>
        <v>126</v>
      </c>
      <c r="B143" s="38">
        <f t="shared" si="9"/>
        <v>85500</v>
      </c>
      <c r="C143" s="40">
        <f t="shared" si="16"/>
        <v>0</v>
      </c>
      <c r="D143" s="40">
        <f t="shared" si="10"/>
        <v>288671.60973318765</v>
      </c>
      <c r="E143" s="41">
        <f t="shared" si="11"/>
        <v>0</v>
      </c>
      <c r="F143" s="40">
        <f t="shared" si="12"/>
        <v>0</v>
      </c>
      <c r="G143" s="40">
        <f t="shared" si="13"/>
        <v>0</v>
      </c>
      <c r="H143" s="40">
        <f t="shared" si="17"/>
        <v>0</v>
      </c>
      <c r="I143" s="40">
        <f t="shared" si="14"/>
        <v>0</v>
      </c>
      <c r="J143" s="40">
        <f>SUM($H$18:$H143)</f>
        <v>3526598.2433296973</v>
      </c>
    </row>
    <row r="144" spans="1:10" ht="12.75">
      <c r="A144" s="37">
        <f t="shared" si="15"/>
        <v>127</v>
      </c>
      <c r="B144" s="38">
        <f t="shared" si="9"/>
        <v>85865</v>
      </c>
      <c r="C144" s="40">
        <f t="shared" si="16"/>
        <v>0</v>
      </c>
      <c r="D144" s="40">
        <f t="shared" si="10"/>
        <v>288671.60973318765</v>
      </c>
      <c r="E144" s="41">
        <f t="shared" si="11"/>
        <v>0</v>
      </c>
      <c r="F144" s="40">
        <f t="shared" si="12"/>
        <v>0</v>
      </c>
      <c r="G144" s="40">
        <f t="shared" si="13"/>
        <v>0</v>
      </c>
      <c r="H144" s="40">
        <f t="shared" si="17"/>
        <v>0</v>
      </c>
      <c r="I144" s="40">
        <f t="shared" si="14"/>
        <v>0</v>
      </c>
      <c r="J144" s="40">
        <f>SUM($H$18:$H144)</f>
        <v>3526598.2433296973</v>
      </c>
    </row>
    <row r="145" spans="1:10" ht="12.75">
      <c r="A145" s="37">
        <f t="shared" si="15"/>
        <v>128</v>
      </c>
      <c r="B145" s="38">
        <f t="shared" si="9"/>
        <v>86230</v>
      </c>
      <c r="C145" s="40">
        <f t="shared" si="16"/>
        <v>0</v>
      </c>
      <c r="D145" s="40">
        <f t="shared" si="10"/>
        <v>288671.60973318765</v>
      </c>
      <c r="E145" s="41">
        <f t="shared" si="11"/>
        <v>0</v>
      </c>
      <c r="F145" s="40">
        <f t="shared" si="12"/>
        <v>0</v>
      </c>
      <c r="G145" s="40">
        <f t="shared" si="13"/>
        <v>0</v>
      </c>
      <c r="H145" s="40">
        <f t="shared" si="17"/>
        <v>0</v>
      </c>
      <c r="I145" s="40">
        <f t="shared" si="14"/>
        <v>0</v>
      </c>
      <c r="J145" s="40">
        <f>SUM($H$18:$H145)</f>
        <v>3526598.2433296973</v>
      </c>
    </row>
    <row r="146" spans="1:10" ht="12.75">
      <c r="A146" s="37">
        <f t="shared" si="15"/>
        <v>129</v>
      </c>
      <c r="B146" s="38">
        <f aca="true" t="shared" si="18" ref="B146:B209">IF(Pay_Num&lt;&gt;"",DATE(YEAR(Loan_Start),MONTH(Loan_Start)+(Pay_Num)*12/Num_Pmt_Per_Year,DAY(Loan_Start)),"")</f>
        <v>86596</v>
      </c>
      <c r="C146" s="40">
        <f t="shared" si="16"/>
        <v>0</v>
      </c>
      <c r="D146" s="40">
        <f aca="true" t="shared" si="19" ref="D146:D209">IF(Pay_Num&lt;&gt;"",Scheduled_Monthly_Payment,"")</f>
        <v>288671.60973318765</v>
      </c>
      <c r="E146" s="41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0">
        <f aca="true" t="shared" si="21" ref="F146:F209">IF(AND(Pay_Num&lt;&gt;"",Sched_Pay+Extra_Pay&lt;Beg_Bal),Sched_Pay+Extra_Pay,IF(Pay_Num&lt;&gt;"",Beg_Bal,""))</f>
        <v>0</v>
      </c>
      <c r="G146" s="40">
        <f aca="true" t="shared" si="22" ref="G146:G209">IF(Pay_Num&lt;&gt;"",Total_Pay-Int,"")</f>
        <v>0</v>
      </c>
      <c r="H146" s="40">
        <f t="shared" si="17"/>
        <v>0</v>
      </c>
      <c r="I146" s="40">
        <f aca="true" t="shared" si="23" ref="I146:I209">IF(AND(Pay_Num&lt;&gt;"",Sched_Pay+Extra_Pay&lt;Beg_Bal),Beg_Bal-Princ,IF(Pay_Num&lt;&gt;"",0,""))</f>
        <v>0</v>
      </c>
      <c r="J146" s="40">
        <f>SUM($H$18:$H146)</f>
        <v>3526598.2433296973</v>
      </c>
    </row>
    <row r="147" spans="1:10" ht="12.75">
      <c r="A147" s="37">
        <f aca="true" t="shared" si="24" ref="A147:A210">IF(Values_Entered,A146+1,"")</f>
        <v>130</v>
      </c>
      <c r="B147" s="38">
        <f t="shared" si="18"/>
        <v>86961</v>
      </c>
      <c r="C147" s="40">
        <f aca="true" t="shared" si="25" ref="C147:C210">IF(Pay_Num&lt;&gt;"",I146,"")</f>
        <v>0</v>
      </c>
      <c r="D147" s="40">
        <f t="shared" si="19"/>
        <v>288671.60973318765</v>
      </c>
      <c r="E147" s="41">
        <f t="shared" si="20"/>
        <v>0</v>
      </c>
      <c r="F147" s="40">
        <f t="shared" si="21"/>
        <v>0</v>
      </c>
      <c r="G147" s="40">
        <f t="shared" si="22"/>
        <v>0</v>
      </c>
      <c r="H147" s="40">
        <f aca="true" t="shared" si="26" ref="H147:H210">IF(Pay_Num&lt;&gt;"",Beg_Bal*Interest_Rate/Num_Pmt_Per_Year,"")</f>
        <v>0</v>
      </c>
      <c r="I147" s="40">
        <f t="shared" si="23"/>
        <v>0</v>
      </c>
      <c r="J147" s="40">
        <f>SUM($H$18:$H147)</f>
        <v>3526598.2433296973</v>
      </c>
    </row>
    <row r="148" spans="1:10" ht="12.75">
      <c r="A148" s="37">
        <f t="shared" si="24"/>
        <v>131</v>
      </c>
      <c r="B148" s="38">
        <f t="shared" si="18"/>
        <v>87326</v>
      </c>
      <c r="C148" s="40">
        <f t="shared" si="25"/>
        <v>0</v>
      </c>
      <c r="D148" s="40">
        <f t="shared" si="19"/>
        <v>288671.60973318765</v>
      </c>
      <c r="E148" s="41">
        <f t="shared" si="20"/>
        <v>0</v>
      </c>
      <c r="F148" s="40">
        <f t="shared" si="21"/>
        <v>0</v>
      </c>
      <c r="G148" s="40">
        <f t="shared" si="22"/>
        <v>0</v>
      </c>
      <c r="H148" s="40">
        <f t="shared" si="26"/>
        <v>0</v>
      </c>
      <c r="I148" s="40">
        <f t="shared" si="23"/>
        <v>0</v>
      </c>
      <c r="J148" s="40">
        <f>SUM($H$18:$H148)</f>
        <v>3526598.2433296973</v>
      </c>
    </row>
    <row r="149" spans="1:10" ht="12.75">
      <c r="A149" s="37">
        <f t="shared" si="24"/>
        <v>132</v>
      </c>
      <c r="B149" s="38">
        <f t="shared" si="18"/>
        <v>87691</v>
      </c>
      <c r="C149" s="40">
        <f t="shared" si="25"/>
        <v>0</v>
      </c>
      <c r="D149" s="40">
        <f t="shared" si="19"/>
        <v>288671.60973318765</v>
      </c>
      <c r="E149" s="41">
        <f t="shared" si="20"/>
        <v>0</v>
      </c>
      <c r="F149" s="40">
        <f t="shared" si="21"/>
        <v>0</v>
      </c>
      <c r="G149" s="40">
        <f t="shared" si="22"/>
        <v>0</v>
      </c>
      <c r="H149" s="40">
        <f t="shared" si="26"/>
        <v>0</v>
      </c>
      <c r="I149" s="40">
        <f t="shared" si="23"/>
        <v>0</v>
      </c>
      <c r="J149" s="40">
        <f>SUM($H$18:$H149)</f>
        <v>3526598.2433296973</v>
      </c>
    </row>
    <row r="150" spans="1:10" ht="12.75">
      <c r="A150" s="37">
        <f t="shared" si="24"/>
        <v>133</v>
      </c>
      <c r="B150" s="38">
        <f t="shared" si="18"/>
        <v>88057</v>
      </c>
      <c r="C150" s="40">
        <f t="shared" si="25"/>
        <v>0</v>
      </c>
      <c r="D150" s="40">
        <f t="shared" si="19"/>
        <v>288671.60973318765</v>
      </c>
      <c r="E150" s="41">
        <f t="shared" si="20"/>
        <v>0</v>
      </c>
      <c r="F150" s="40">
        <f t="shared" si="21"/>
        <v>0</v>
      </c>
      <c r="G150" s="40">
        <f t="shared" si="22"/>
        <v>0</v>
      </c>
      <c r="H150" s="40">
        <f t="shared" si="26"/>
        <v>0</v>
      </c>
      <c r="I150" s="40">
        <f t="shared" si="23"/>
        <v>0</v>
      </c>
      <c r="J150" s="40">
        <f>SUM($H$18:$H150)</f>
        <v>3526598.2433296973</v>
      </c>
    </row>
    <row r="151" spans="1:10" ht="12.75">
      <c r="A151" s="37">
        <f t="shared" si="24"/>
        <v>134</v>
      </c>
      <c r="B151" s="38">
        <f t="shared" si="18"/>
        <v>88422</v>
      </c>
      <c r="C151" s="40">
        <f t="shared" si="25"/>
        <v>0</v>
      </c>
      <c r="D151" s="40">
        <f t="shared" si="19"/>
        <v>288671.60973318765</v>
      </c>
      <c r="E151" s="41">
        <f t="shared" si="20"/>
        <v>0</v>
      </c>
      <c r="F151" s="40">
        <f t="shared" si="21"/>
        <v>0</v>
      </c>
      <c r="G151" s="40">
        <f t="shared" si="22"/>
        <v>0</v>
      </c>
      <c r="H151" s="40">
        <f t="shared" si="26"/>
        <v>0</v>
      </c>
      <c r="I151" s="40">
        <f t="shared" si="23"/>
        <v>0</v>
      </c>
      <c r="J151" s="40">
        <f>SUM($H$18:$H151)</f>
        <v>3526598.2433296973</v>
      </c>
    </row>
    <row r="152" spans="1:10" ht="12.75">
      <c r="A152" s="37">
        <f t="shared" si="24"/>
        <v>135</v>
      </c>
      <c r="B152" s="38">
        <f t="shared" si="18"/>
        <v>88787</v>
      </c>
      <c r="C152" s="40">
        <f t="shared" si="25"/>
        <v>0</v>
      </c>
      <c r="D152" s="40">
        <f t="shared" si="19"/>
        <v>288671.60973318765</v>
      </c>
      <c r="E152" s="41">
        <f t="shared" si="20"/>
        <v>0</v>
      </c>
      <c r="F152" s="40">
        <f t="shared" si="21"/>
        <v>0</v>
      </c>
      <c r="G152" s="40">
        <f t="shared" si="22"/>
        <v>0</v>
      </c>
      <c r="H152" s="40">
        <f t="shared" si="26"/>
        <v>0</v>
      </c>
      <c r="I152" s="40">
        <f t="shared" si="23"/>
        <v>0</v>
      </c>
      <c r="J152" s="40">
        <f>SUM($H$18:$H152)</f>
        <v>3526598.2433296973</v>
      </c>
    </row>
    <row r="153" spans="1:10" ht="12.75">
      <c r="A153" s="37">
        <f t="shared" si="24"/>
        <v>136</v>
      </c>
      <c r="B153" s="38">
        <f t="shared" si="18"/>
        <v>89152</v>
      </c>
      <c r="C153" s="40">
        <f t="shared" si="25"/>
        <v>0</v>
      </c>
      <c r="D153" s="40">
        <f t="shared" si="19"/>
        <v>288671.60973318765</v>
      </c>
      <c r="E153" s="41">
        <f t="shared" si="20"/>
        <v>0</v>
      </c>
      <c r="F153" s="40">
        <f t="shared" si="21"/>
        <v>0</v>
      </c>
      <c r="G153" s="40">
        <f t="shared" si="22"/>
        <v>0</v>
      </c>
      <c r="H153" s="40">
        <f t="shared" si="26"/>
        <v>0</v>
      </c>
      <c r="I153" s="40">
        <f t="shared" si="23"/>
        <v>0</v>
      </c>
      <c r="J153" s="40">
        <f>SUM($H$18:$H153)</f>
        <v>3526598.2433296973</v>
      </c>
    </row>
    <row r="154" spans="1:10" ht="12.75">
      <c r="A154" s="37">
        <f t="shared" si="24"/>
        <v>137</v>
      </c>
      <c r="B154" s="38">
        <f t="shared" si="18"/>
        <v>89518</v>
      </c>
      <c r="C154" s="40">
        <f t="shared" si="25"/>
        <v>0</v>
      </c>
      <c r="D154" s="40">
        <f t="shared" si="19"/>
        <v>288671.60973318765</v>
      </c>
      <c r="E154" s="41">
        <f t="shared" si="20"/>
        <v>0</v>
      </c>
      <c r="F154" s="40">
        <f t="shared" si="21"/>
        <v>0</v>
      </c>
      <c r="G154" s="40">
        <f t="shared" si="22"/>
        <v>0</v>
      </c>
      <c r="H154" s="40">
        <f t="shared" si="26"/>
        <v>0</v>
      </c>
      <c r="I154" s="40">
        <f t="shared" si="23"/>
        <v>0</v>
      </c>
      <c r="J154" s="40">
        <f>SUM($H$18:$H154)</f>
        <v>3526598.2433296973</v>
      </c>
    </row>
    <row r="155" spans="1:10" ht="12.75">
      <c r="A155" s="37">
        <f t="shared" si="24"/>
        <v>138</v>
      </c>
      <c r="B155" s="38">
        <f t="shared" si="18"/>
        <v>89883</v>
      </c>
      <c r="C155" s="40">
        <f t="shared" si="25"/>
        <v>0</v>
      </c>
      <c r="D155" s="40">
        <f t="shared" si="19"/>
        <v>288671.60973318765</v>
      </c>
      <c r="E155" s="41">
        <f t="shared" si="20"/>
        <v>0</v>
      </c>
      <c r="F155" s="40">
        <f t="shared" si="21"/>
        <v>0</v>
      </c>
      <c r="G155" s="40">
        <f t="shared" si="22"/>
        <v>0</v>
      </c>
      <c r="H155" s="40">
        <f t="shared" si="26"/>
        <v>0</v>
      </c>
      <c r="I155" s="40">
        <f t="shared" si="23"/>
        <v>0</v>
      </c>
      <c r="J155" s="40">
        <f>SUM($H$18:$H155)</f>
        <v>3526598.2433296973</v>
      </c>
    </row>
    <row r="156" spans="1:10" ht="12.75">
      <c r="A156" s="37">
        <f t="shared" si="24"/>
        <v>139</v>
      </c>
      <c r="B156" s="38">
        <f t="shared" si="18"/>
        <v>90248</v>
      </c>
      <c r="C156" s="40">
        <f t="shared" si="25"/>
        <v>0</v>
      </c>
      <c r="D156" s="40">
        <f t="shared" si="19"/>
        <v>288671.60973318765</v>
      </c>
      <c r="E156" s="41">
        <f t="shared" si="20"/>
        <v>0</v>
      </c>
      <c r="F156" s="40">
        <f t="shared" si="21"/>
        <v>0</v>
      </c>
      <c r="G156" s="40">
        <f t="shared" si="22"/>
        <v>0</v>
      </c>
      <c r="H156" s="40">
        <f t="shared" si="26"/>
        <v>0</v>
      </c>
      <c r="I156" s="40">
        <f t="shared" si="23"/>
        <v>0</v>
      </c>
      <c r="J156" s="40">
        <f>SUM($H$18:$H156)</f>
        <v>3526598.2433296973</v>
      </c>
    </row>
    <row r="157" spans="1:10" ht="12.75">
      <c r="A157" s="37">
        <f t="shared" si="24"/>
        <v>140</v>
      </c>
      <c r="B157" s="38">
        <f t="shared" si="18"/>
        <v>90613</v>
      </c>
      <c r="C157" s="40">
        <f t="shared" si="25"/>
        <v>0</v>
      </c>
      <c r="D157" s="40">
        <f t="shared" si="19"/>
        <v>288671.60973318765</v>
      </c>
      <c r="E157" s="41">
        <f t="shared" si="20"/>
        <v>0</v>
      </c>
      <c r="F157" s="40">
        <f t="shared" si="21"/>
        <v>0</v>
      </c>
      <c r="G157" s="40">
        <f t="shared" si="22"/>
        <v>0</v>
      </c>
      <c r="H157" s="40">
        <f t="shared" si="26"/>
        <v>0</v>
      </c>
      <c r="I157" s="40">
        <f t="shared" si="23"/>
        <v>0</v>
      </c>
      <c r="J157" s="40">
        <f>SUM($H$18:$H157)</f>
        <v>3526598.2433296973</v>
      </c>
    </row>
    <row r="158" spans="1:10" ht="12.75">
      <c r="A158" s="37">
        <f t="shared" si="24"/>
        <v>141</v>
      </c>
      <c r="B158" s="38">
        <f t="shared" si="18"/>
        <v>90979</v>
      </c>
      <c r="C158" s="40">
        <f t="shared" si="25"/>
        <v>0</v>
      </c>
      <c r="D158" s="40">
        <f t="shared" si="19"/>
        <v>288671.60973318765</v>
      </c>
      <c r="E158" s="41">
        <f t="shared" si="20"/>
        <v>0</v>
      </c>
      <c r="F158" s="40">
        <f t="shared" si="21"/>
        <v>0</v>
      </c>
      <c r="G158" s="40">
        <f t="shared" si="22"/>
        <v>0</v>
      </c>
      <c r="H158" s="40">
        <f t="shared" si="26"/>
        <v>0</v>
      </c>
      <c r="I158" s="40">
        <f t="shared" si="23"/>
        <v>0</v>
      </c>
      <c r="J158" s="40">
        <f>SUM($H$18:$H158)</f>
        <v>3526598.2433296973</v>
      </c>
    </row>
    <row r="159" spans="1:10" ht="12.75">
      <c r="A159" s="37">
        <f t="shared" si="24"/>
        <v>142</v>
      </c>
      <c r="B159" s="38">
        <f t="shared" si="18"/>
        <v>91344</v>
      </c>
      <c r="C159" s="40">
        <f t="shared" si="25"/>
        <v>0</v>
      </c>
      <c r="D159" s="40">
        <f t="shared" si="19"/>
        <v>288671.60973318765</v>
      </c>
      <c r="E159" s="41">
        <f t="shared" si="20"/>
        <v>0</v>
      </c>
      <c r="F159" s="40">
        <f t="shared" si="21"/>
        <v>0</v>
      </c>
      <c r="G159" s="40">
        <f t="shared" si="22"/>
        <v>0</v>
      </c>
      <c r="H159" s="40">
        <f t="shared" si="26"/>
        <v>0</v>
      </c>
      <c r="I159" s="40">
        <f t="shared" si="23"/>
        <v>0</v>
      </c>
      <c r="J159" s="40">
        <f>SUM($H$18:$H159)</f>
        <v>3526598.2433296973</v>
      </c>
    </row>
    <row r="160" spans="1:10" ht="12.75">
      <c r="A160" s="37">
        <f t="shared" si="24"/>
        <v>143</v>
      </c>
      <c r="B160" s="38">
        <f t="shared" si="18"/>
        <v>91709</v>
      </c>
      <c r="C160" s="40">
        <f t="shared" si="25"/>
        <v>0</v>
      </c>
      <c r="D160" s="40">
        <f t="shared" si="19"/>
        <v>288671.60973318765</v>
      </c>
      <c r="E160" s="41">
        <f t="shared" si="20"/>
        <v>0</v>
      </c>
      <c r="F160" s="40">
        <f t="shared" si="21"/>
        <v>0</v>
      </c>
      <c r="G160" s="40">
        <f t="shared" si="22"/>
        <v>0</v>
      </c>
      <c r="H160" s="40">
        <f t="shared" si="26"/>
        <v>0</v>
      </c>
      <c r="I160" s="40">
        <f t="shared" si="23"/>
        <v>0</v>
      </c>
      <c r="J160" s="40">
        <f>SUM($H$18:$H160)</f>
        <v>3526598.2433296973</v>
      </c>
    </row>
    <row r="161" spans="1:10" ht="12.75">
      <c r="A161" s="37">
        <f t="shared" si="24"/>
        <v>144</v>
      </c>
      <c r="B161" s="38">
        <f t="shared" si="18"/>
        <v>92074</v>
      </c>
      <c r="C161" s="40">
        <f t="shared" si="25"/>
        <v>0</v>
      </c>
      <c r="D161" s="40">
        <f t="shared" si="19"/>
        <v>288671.60973318765</v>
      </c>
      <c r="E161" s="41">
        <f t="shared" si="20"/>
        <v>0</v>
      </c>
      <c r="F161" s="40">
        <f t="shared" si="21"/>
        <v>0</v>
      </c>
      <c r="G161" s="40">
        <f t="shared" si="22"/>
        <v>0</v>
      </c>
      <c r="H161" s="40">
        <f t="shared" si="26"/>
        <v>0</v>
      </c>
      <c r="I161" s="40">
        <f t="shared" si="23"/>
        <v>0</v>
      </c>
      <c r="J161" s="40">
        <f>SUM($H$18:$H161)</f>
        <v>3526598.2433296973</v>
      </c>
    </row>
    <row r="162" spans="1:10" ht="12.75">
      <c r="A162" s="37">
        <f t="shared" si="24"/>
        <v>145</v>
      </c>
      <c r="B162" s="38">
        <f t="shared" si="18"/>
        <v>92440</v>
      </c>
      <c r="C162" s="40">
        <f t="shared" si="25"/>
        <v>0</v>
      </c>
      <c r="D162" s="40">
        <f t="shared" si="19"/>
        <v>288671.60973318765</v>
      </c>
      <c r="E162" s="41">
        <f t="shared" si="20"/>
        <v>0</v>
      </c>
      <c r="F162" s="40">
        <f t="shared" si="21"/>
        <v>0</v>
      </c>
      <c r="G162" s="40">
        <f t="shared" si="22"/>
        <v>0</v>
      </c>
      <c r="H162" s="40">
        <f t="shared" si="26"/>
        <v>0</v>
      </c>
      <c r="I162" s="40">
        <f t="shared" si="23"/>
        <v>0</v>
      </c>
      <c r="J162" s="40">
        <f>SUM($H$18:$H162)</f>
        <v>3526598.2433296973</v>
      </c>
    </row>
    <row r="163" spans="1:10" ht="12.75">
      <c r="A163" s="37">
        <f t="shared" si="24"/>
        <v>146</v>
      </c>
      <c r="B163" s="38">
        <f t="shared" si="18"/>
        <v>92805</v>
      </c>
      <c r="C163" s="40">
        <f t="shared" si="25"/>
        <v>0</v>
      </c>
      <c r="D163" s="40">
        <f t="shared" si="19"/>
        <v>288671.60973318765</v>
      </c>
      <c r="E163" s="41">
        <f t="shared" si="20"/>
        <v>0</v>
      </c>
      <c r="F163" s="40">
        <f t="shared" si="21"/>
        <v>0</v>
      </c>
      <c r="G163" s="40">
        <f t="shared" si="22"/>
        <v>0</v>
      </c>
      <c r="H163" s="40">
        <f t="shared" si="26"/>
        <v>0</v>
      </c>
      <c r="I163" s="40">
        <f t="shared" si="23"/>
        <v>0</v>
      </c>
      <c r="J163" s="40">
        <f>SUM($H$18:$H163)</f>
        <v>3526598.2433296973</v>
      </c>
    </row>
    <row r="164" spans="1:10" ht="12.75">
      <c r="A164" s="37">
        <f t="shared" si="24"/>
        <v>147</v>
      </c>
      <c r="B164" s="38">
        <f t="shared" si="18"/>
        <v>93170</v>
      </c>
      <c r="C164" s="40">
        <f t="shared" si="25"/>
        <v>0</v>
      </c>
      <c r="D164" s="40">
        <f t="shared" si="19"/>
        <v>288671.60973318765</v>
      </c>
      <c r="E164" s="41">
        <f t="shared" si="20"/>
        <v>0</v>
      </c>
      <c r="F164" s="40">
        <f t="shared" si="21"/>
        <v>0</v>
      </c>
      <c r="G164" s="40">
        <f t="shared" si="22"/>
        <v>0</v>
      </c>
      <c r="H164" s="40">
        <f t="shared" si="26"/>
        <v>0</v>
      </c>
      <c r="I164" s="40">
        <f t="shared" si="23"/>
        <v>0</v>
      </c>
      <c r="J164" s="40">
        <f>SUM($H$18:$H164)</f>
        <v>3526598.2433296973</v>
      </c>
    </row>
    <row r="165" spans="1:10" ht="12.75">
      <c r="A165" s="37">
        <f t="shared" si="24"/>
        <v>148</v>
      </c>
      <c r="B165" s="38">
        <f t="shared" si="18"/>
        <v>93535</v>
      </c>
      <c r="C165" s="40">
        <f t="shared" si="25"/>
        <v>0</v>
      </c>
      <c r="D165" s="40">
        <f t="shared" si="19"/>
        <v>288671.60973318765</v>
      </c>
      <c r="E165" s="41">
        <f t="shared" si="20"/>
        <v>0</v>
      </c>
      <c r="F165" s="40">
        <f t="shared" si="21"/>
        <v>0</v>
      </c>
      <c r="G165" s="40">
        <f t="shared" si="22"/>
        <v>0</v>
      </c>
      <c r="H165" s="40">
        <f t="shared" si="26"/>
        <v>0</v>
      </c>
      <c r="I165" s="40">
        <f t="shared" si="23"/>
        <v>0</v>
      </c>
      <c r="J165" s="40">
        <f>SUM($H$18:$H165)</f>
        <v>3526598.2433296973</v>
      </c>
    </row>
    <row r="166" spans="1:10" ht="12.75">
      <c r="A166" s="37">
        <f t="shared" si="24"/>
        <v>149</v>
      </c>
      <c r="B166" s="38">
        <f t="shared" si="18"/>
        <v>93901</v>
      </c>
      <c r="C166" s="40">
        <f t="shared" si="25"/>
        <v>0</v>
      </c>
      <c r="D166" s="40">
        <f t="shared" si="19"/>
        <v>288671.60973318765</v>
      </c>
      <c r="E166" s="41">
        <f t="shared" si="20"/>
        <v>0</v>
      </c>
      <c r="F166" s="40">
        <f t="shared" si="21"/>
        <v>0</v>
      </c>
      <c r="G166" s="40">
        <f t="shared" si="22"/>
        <v>0</v>
      </c>
      <c r="H166" s="40">
        <f t="shared" si="26"/>
        <v>0</v>
      </c>
      <c r="I166" s="40">
        <f t="shared" si="23"/>
        <v>0</v>
      </c>
      <c r="J166" s="40">
        <f>SUM($H$18:$H166)</f>
        <v>3526598.2433296973</v>
      </c>
    </row>
    <row r="167" spans="1:10" ht="12.75">
      <c r="A167" s="37">
        <f t="shared" si="24"/>
        <v>150</v>
      </c>
      <c r="B167" s="38">
        <f t="shared" si="18"/>
        <v>94266</v>
      </c>
      <c r="C167" s="40">
        <f t="shared" si="25"/>
        <v>0</v>
      </c>
      <c r="D167" s="40">
        <f t="shared" si="19"/>
        <v>288671.60973318765</v>
      </c>
      <c r="E167" s="41">
        <f t="shared" si="20"/>
        <v>0</v>
      </c>
      <c r="F167" s="40">
        <f t="shared" si="21"/>
        <v>0</v>
      </c>
      <c r="G167" s="40">
        <f t="shared" si="22"/>
        <v>0</v>
      </c>
      <c r="H167" s="40">
        <f t="shared" si="26"/>
        <v>0</v>
      </c>
      <c r="I167" s="40">
        <f t="shared" si="23"/>
        <v>0</v>
      </c>
      <c r="J167" s="40">
        <f>SUM($H$18:$H167)</f>
        <v>3526598.2433296973</v>
      </c>
    </row>
    <row r="168" spans="1:10" ht="12.75">
      <c r="A168" s="37">
        <f t="shared" si="24"/>
        <v>151</v>
      </c>
      <c r="B168" s="38">
        <f t="shared" si="18"/>
        <v>94631</v>
      </c>
      <c r="C168" s="40">
        <f t="shared" si="25"/>
        <v>0</v>
      </c>
      <c r="D168" s="40">
        <f t="shared" si="19"/>
        <v>288671.60973318765</v>
      </c>
      <c r="E168" s="41">
        <f t="shared" si="20"/>
        <v>0</v>
      </c>
      <c r="F168" s="40">
        <f t="shared" si="21"/>
        <v>0</v>
      </c>
      <c r="G168" s="40">
        <f t="shared" si="22"/>
        <v>0</v>
      </c>
      <c r="H168" s="40">
        <f t="shared" si="26"/>
        <v>0</v>
      </c>
      <c r="I168" s="40">
        <f t="shared" si="23"/>
        <v>0</v>
      </c>
      <c r="J168" s="40">
        <f>SUM($H$18:$H168)</f>
        <v>3526598.2433296973</v>
      </c>
    </row>
    <row r="169" spans="1:10" ht="12.75">
      <c r="A169" s="37">
        <f t="shared" si="24"/>
        <v>152</v>
      </c>
      <c r="B169" s="38">
        <f t="shared" si="18"/>
        <v>94996</v>
      </c>
      <c r="C169" s="40">
        <f t="shared" si="25"/>
        <v>0</v>
      </c>
      <c r="D169" s="40">
        <f t="shared" si="19"/>
        <v>288671.60973318765</v>
      </c>
      <c r="E169" s="41">
        <f t="shared" si="20"/>
        <v>0</v>
      </c>
      <c r="F169" s="40">
        <f t="shared" si="21"/>
        <v>0</v>
      </c>
      <c r="G169" s="40">
        <f t="shared" si="22"/>
        <v>0</v>
      </c>
      <c r="H169" s="40">
        <f t="shared" si="26"/>
        <v>0</v>
      </c>
      <c r="I169" s="40">
        <f t="shared" si="23"/>
        <v>0</v>
      </c>
      <c r="J169" s="40">
        <f>SUM($H$18:$H169)</f>
        <v>3526598.2433296973</v>
      </c>
    </row>
    <row r="170" spans="1:10" ht="12.75">
      <c r="A170" s="37">
        <f t="shared" si="24"/>
        <v>153</v>
      </c>
      <c r="B170" s="38">
        <f t="shared" si="18"/>
        <v>95362</v>
      </c>
      <c r="C170" s="40">
        <f t="shared" si="25"/>
        <v>0</v>
      </c>
      <c r="D170" s="40">
        <f t="shared" si="19"/>
        <v>288671.60973318765</v>
      </c>
      <c r="E170" s="41">
        <f t="shared" si="20"/>
        <v>0</v>
      </c>
      <c r="F170" s="40">
        <f t="shared" si="21"/>
        <v>0</v>
      </c>
      <c r="G170" s="40">
        <f t="shared" si="22"/>
        <v>0</v>
      </c>
      <c r="H170" s="40">
        <f t="shared" si="26"/>
        <v>0</v>
      </c>
      <c r="I170" s="40">
        <f t="shared" si="23"/>
        <v>0</v>
      </c>
      <c r="J170" s="40">
        <f>SUM($H$18:$H170)</f>
        <v>3526598.2433296973</v>
      </c>
    </row>
    <row r="171" spans="1:10" ht="12.75">
      <c r="A171" s="37">
        <f t="shared" si="24"/>
        <v>154</v>
      </c>
      <c r="B171" s="38">
        <f t="shared" si="18"/>
        <v>95727</v>
      </c>
      <c r="C171" s="40">
        <f t="shared" si="25"/>
        <v>0</v>
      </c>
      <c r="D171" s="40">
        <f t="shared" si="19"/>
        <v>288671.60973318765</v>
      </c>
      <c r="E171" s="41">
        <f t="shared" si="20"/>
        <v>0</v>
      </c>
      <c r="F171" s="40">
        <f t="shared" si="21"/>
        <v>0</v>
      </c>
      <c r="G171" s="40">
        <f t="shared" si="22"/>
        <v>0</v>
      </c>
      <c r="H171" s="40">
        <f t="shared" si="26"/>
        <v>0</v>
      </c>
      <c r="I171" s="40">
        <f t="shared" si="23"/>
        <v>0</v>
      </c>
      <c r="J171" s="40">
        <f>SUM($H$18:$H171)</f>
        <v>3526598.2433296973</v>
      </c>
    </row>
    <row r="172" spans="1:10" ht="12.75">
      <c r="A172" s="37">
        <f t="shared" si="24"/>
        <v>155</v>
      </c>
      <c r="B172" s="38">
        <f t="shared" si="18"/>
        <v>96092</v>
      </c>
      <c r="C172" s="40">
        <f t="shared" si="25"/>
        <v>0</v>
      </c>
      <c r="D172" s="40">
        <f t="shared" si="19"/>
        <v>288671.60973318765</v>
      </c>
      <c r="E172" s="41">
        <f t="shared" si="20"/>
        <v>0</v>
      </c>
      <c r="F172" s="40">
        <f t="shared" si="21"/>
        <v>0</v>
      </c>
      <c r="G172" s="40">
        <f t="shared" si="22"/>
        <v>0</v>
      </c>
      <c r="H172" s="40">
        <f t="shared" si="26"/>
        <v>0</v>
      </c>
      <c r="I172" s="40">
        <f t="shared" si="23"/>
        <v>0</v>
      </c>
      <c r="J172" s="40">
        <f>SUM($H$18:$H172)</f>
        <v>3526598.2433296973</v>
      </c>
    </row>
    <row r="173" spans="1:10" ht="12.75">
      <c r="A173" s="37">
        <f t="shared" si="24"/>
        <v>156</v>
      </c>
      <c r="B173" s="38">
        <f t="shared" si="18"/>
        <v>96457</v>
      </c>
      <c r="C173" s="40">
        <f t="shared" si="25"/>
        <v>0</v>
      </c>
      <c r="D173" s="40">
        <f t="shared" si="19"/>
        <v>288671.60973318765</v>
      </c>
      <c r="E173" s="41">
        <f t="shared" si="20"/>
        <v>0</v>
      </c>
      <c r="F173" s="40">
        <f t="shared" si="21"/>
        <v>0</v>
      </c>
      <c r="G173" s="40">
        <f t="shared" si="22"/>
        <v>0</v>
      </c>
      <c r="H173" s="40">
        <f t="shared" si="26"/>
        <v>0</v>
      </c>
      <c r="I173" s="40">
        <f t="shared" si="23"/>
        <v>0</v>
      </c>
      <c r="J173" s="40">
        <f>SUM($H$18:$H173)</f>
        <v>3526598.2433296973</v>
      </c>
    </row>
    <row r="174" spans="1:10" ht="12.75">
      <c r="A174" s="37">
        <f t="shared" si="24"/>
        <v>157</v>
      </c>
      <c r="B174" s="38">
        <f t="shared" si="18"/>
        <v>96823</v>
      </c>
      <c r="C174" s="40">
        <f t="shared" si="25"/>
        <v>0</v>
      </c>
      <c r="D174" s="40">
        <f t="shared" si="19"/>
        <v>288671.60973318765</v>
      </c>
      <c r="E174" s="41">
        <f t="shared" si="20"/>
        <v>0</v>
      </c>
      <c r="F174" s="40">
        <f t="shared" si="21"/>
        <v>0</v>
      </c>
      <c r="G174" s="40">
        <f t="shared" si="22"/>
        <v>0</v>
      </c>
      <c r="H174" s="40">
        <f t="shared" si="26"/>
        <v>0</v>
      </c>
      <c r="I174" s="40">
        <f t="shared" si="23"/>
        <v>0</v>
      </c>
      <c r="J174" s="40">
        <f>SUM($H$18:$H174)</f>
        <v>3526598.2433296973</v>
      </c>
    </row>
    <row r="175" spans="1:10" ht="12.75">
      <c r="A175" s="37">
        <f t="shared" si="24"/>
        <v>158</v>
      </c>
      <c r="B175" s="38">
        <f t="shared" si="18"/>
        <v>97188</v>
      </c>
      <c r="C175" s="40">
        <f t="shared" si="25"/>
        <v>0</v>
      </c>
      <c r="D175" s="40">
        <f t="shared" si="19"/>
        <v>288671.60973318765</v>
      </c>
      <c r="E175" s="41">
        <f t="shared" si="20"/>
        <v>0</v>
      </c>
      <c r="F175" s="40">
        <f t="shared" si="21"/>
        <v>0</v>
      </c>
      <c r="G175" s="40">
        <f t="shared" si="22"/>
        <v>0</v>
      </c>
      <c r="H175" s="40">
        <f t="shared" si="26"/>
        <v>0</v>
      </c>
      <c r="I175" s="40">
        <f t="shared" si="23"/>
        <v>0</v>
      </c>
      <c r="J175" s="40">
        <f>SUM($H$18:$H175)</f>
        <v>3526598.2433296973</v>
      </c>
    </row>
    <row r="176" spans="1:10" ht="12.75">
      <c r="A176" s="37">
        <f t="shared" si="24"/>
        <v>159</v>
      </c>
      <c r="B176" s="38">
        <f t="shared" si="18"/>
        <v>97553</v>
      </c>
      <c r="C176" s="40">
        <f t="shared" si="25"/>
        <v>0</v>
      </c>
      <c r="D176" s="40">
        <f t="shared" si="19"/>
        <v>288671.60973318765</v>
      </c>
      <c r="E176" s="41">
        <f t="shared" si="20"/>
        <v>0</v>
      </c>
      <c r="F176" s="40">
        <f t="shared" si="21"/>
        <v>0</v>
      </c>
      <c r="G176" s="40">
        <f t="shared" si="22"/>
        <v>0</v>
      </c>
      <c r="H176" s="40">
        <f t="shared" si="26"/>
        <v>0</v>
      </c>
      <c r="I176" s="40">
        <f t="shared" si="23"/>
        <v>0</v>
      </c>
      <c r="J176" s="40">
        <f>SUM($H$18:$H176)</f>
        <v>3526598.2433296973</v>
      </c>
    </row>
    <row r="177" spans="1:10" ht="12.75">
      <c r="A177" s="37">
        <f t="shared" si="24"/>
        <v>160</v>
      </c>
      <c r="B177" s="38">
        <f t="shared" si="18"/>
        <v>97918</v>
      </c>
      <c r="C177" s="40">
        <f t="shared" si="25"/>
        <v>0</v>
      </c>
      <c r="D177" s="40">
        <f t="shared" si="19"/>
        <v>288671.60973318765</v>
      </c>
      <c r="E177" s="41">
        <f t="shared" si="20"/>
        <v>0</v>
      </c>
      <c r="F177" s="40">
        <f t="shared" si="21"/>
        <v>0</v>
      </c>
      <c r="G177" s="40">
        <f t="shared" si="22"/>
        <v>0</v>
      </c>
      <c r="H177" s="40">
        <f t="shared" si="26"/>
        <v>0</v>
      </c>
      <c r="I177" s="40">
        <f t="shared" si="23"/>
        <v>0</v>
      </c>
      <c r="J177" s="40">
        <f>SUM($H$18:$H177)</f>
        <v>3526598.2433296973</v>
      </c>
    </row>
    <row r="178" spans="1:10" ht="12.75">
      <c r="A178" s="37">
        <f t="shared" si="24"/>
        <v>161</v>
      </c>
      <c r="B178" s="38">
        <f t="shared" si="18"/>
        <v>98284</v>
      </c>
      <c r="C178" s="40">
        <f t="shared" si="25"/>
        <v>0</v>
      </c>
      <c r="D178" s="40">
        <f t="shared" si="19"/>
        <v>288671.60973318765</v>
      </c>
      <c r="E178" s="41">
        <f t="shared" si="20"/>
        <v>0</v>
      </c>
      <c r="F178" s="40">
        <f t="shared" si="21"/>
        <v>0</v>
      </c>
      <c r="G178" s="40">
        <f t="shared" si="22"/>
        <v>0</v>
      </c>
      <c r="H178" s="40">
        <f t="shared" si="26"/>
        <v>0</v>
      </c>
      <c r="I178" s="40">
        <f t="shared" si="23"/>
        <v>0</v>
      </c>
      <c r="J178" s="40">
        <f>SUM($H$18:$H178)</f>
        <v>3526598.2433296973</v>
      </c>
    </row>
    <row r="179" spans="1:10" ht="12.75">
      <c r="A179" s="37">
        <f t="shared" si="24"/>
        <v>162</v>
      </c>
      <c r="B179" s="38">
        <f t="shared" si="18"/>
        <v>98649</v>
      </c>
      <c r="C179" s="40">
        <f t="shared" si="25"/>
        <v>0</v>
      </c>
      <c r="D179" s="40">
        <f t="shared" si="19"/>
        <v>288671.60973318765</v>
      </c>
      <c r="E179" s="41">
        <f t="shared" si="20"/>
        <v>0</v>
      </c>
      <c r="F179" s="40">
        <f t="shared" si="21"/>
        <v>0</v>
      </c>
      <c r="G179" s="40">
        <f t="shared" si="22"/>
        <v>0</v>
      </c>
      <c r="H179" s="40">
        <f t="shared" si="26"/>
        <v>0</v>
      </c>
      <c r="I179" s="40">
        <f t="shared" si="23"/>
        <v>0</v>
      </c>
      <c r="J179" s="40">
        <f>SUM($H$18:$H179)</f>
        <v>3526598.2433296973</v>
      </c>
    </row>
    <row r="180" spans="1:10" ht="12.75">
      <c r="A180" s="37">
        <f t="shared" si="24"/>
        <v>163</v>
      </c>
      <c r="B180" s="38">
        <f t="shared" si="18"/>
        <v>99014</v>
      </c>
      <c r="C180" s="40">
        <f t="shared" si="25"/>
        <v>0</v>
      </c>
      <c r="D180" s="40">
        <f t="shared" si="19"/>
        <v>288671.60973318765</v>
      </c>
      <c r="E180" s="41">
        <f t="shared" si="20"/>
        <v>0</v>
      </c>
      <c r="F180" s="40">
        <f t="shared" si="21"/>
        <v>0</v>
      </c>
      <c r="G180" s="40">
        <f t="shared" si="22"/>
        <v>0</v>
      </c>
      <c r="H180" s="40">
        <f t="shared" si="26"/>
        <v>0</v>
      </c>
      <c r="I180" s="40">
        <f t="shared" si="23"/>
        <v>0</v>
      </c>
      <c r="J180" s="40">
        <f>SUM($H$18:$H180)</f>
        <v>3526598.2433296973</v>
      </c>
    </row>
    <row r="181" spans="1:10" ht="12.75">
      <c r="A181" s="37">
        <f t="shared" si="24"/>
        <v>164</v>
      </c>
      <c r="B181" s="38">
        <f t="shared" si="18"/>
        <v>99379</v>
      </c>
      <c r="C181" s="40">
        <f t="shared" si="25"/>
        <v>0</v>
      </c>
      <c r="D181" s="40">
        <f t="shared" si="19"/>
        <v>288671.60973318765</v>
      </c>
      <c r="E181" s="41">
        <f t="shared" si="20"/>
        <v>0</v>
      </c>
      <c r="F181" s="40">
        <f t="shared" si="21"/>
        <v>0</v>
      </c>
      <c r="G181" s="40">
        <f t="shared" si="22"/>
        <v>0</v>
      </c>
      <c r="H181" s="40">
        <f t="shared" si="26"/>
        <v>0</v>
      </c>
      <c r="I181" s="40">
        <f t="shared" si="23"/>
        <v>0</v>
      </c>
      <c r="J181" s="40">
        <f>SUM($H$18:$H181)</f>
        <v>3526598.2433296973</v>
      </c>
    </row>
    <row r="182" spans="1:10" ht="12.75">
      <c r="A182" s="37">
        <f t="shared" si="24"/>
        <v>165</v>
      </c>
      <c r="B182" s="38">
        <f t="shared" si="18"/>
        <v>99745</v>
      </c>
      <c r="C182" s="40">
        <f t="shared" si="25"/>
        <v>0</v>
      </c>
      <c r="D182" s="40">
        <f t="shared" si="19"/>
        <v>288671.60973318765</v>
      </c>
      <c r="E182" s="41">
        <f t="shared" si="20"/>
        <v>0</v>
      </c>
      <c r="F182" s="40">
        <f t="shared" si="21"/>
        <v>0</v>
      </c>
      <c r="G182" s="40">
        <f t="shared" si="22"/>
        <v>0</v>
      </c>
      <c r="H182" s="40">
        <f t="shared" si="26"/>
        <v>0</v>
      </c>
      <c r="I182" s="40">
        <f t="shared" si="23"/>
        <v>0</v>
      </c>
      <c r="J182" s="40">
        <f>SUM($H$18:$H182)</f>
        <v>3526598.2433296973</v>
      </c>
    </row>
    <row r="183" spans="1:10" ht="12.75">
      <c r="A183" s="37">
        <f t="shared" si="24"/>
        <v>166</v>
      </c>
      <c r="B183" s="38">
        <f t="shared" si="18"/>
        <v>100110</v>
      </c>
      <c r="C183" s="40">
        <f t="shared" si="25"/>
        <v>0</v>
      </c>
      <c r="D183" s="40">
        <f t="shared" si="19"/>
        <v>288671.60973318765</v>
      </c>
      <c r="E183" s="41">
        <f t="shared" si="20"/>
        <v>0</v>
      </c>
      <c r="F183" s="40">
        <f t="shared" si="21"/>
        <v>0</v>
      </c>
      <c r="G183" s="40">
        <f t="shared" si="22"/>
        <v>0</v>
      </c>
      <c r="H183" s="40">
        <f t="shared" si="26"/>
        <v>0</v>
      </c>
      <c r="I183" s="40">
        <f t="shared" si="23"/>
        <v>0</v>
      </c>
      <c r="J183" s="40">
        <f>SUM($H$18:$H183)</f>
        <v>3526598.2433296973</v>
      </c>
    </row>
    <row r="184" spans="1:10" ht="12.75">
      <c r="A184" s="37">
        <f t="shared" si="24"/>
        <v>167</v>
      </c>
      <c r="B184" s="38">
        <f t="shared" si="18"/>
        <v>100475</v>
      </c>
      <c r="C184" s="40">
        <f t="shared" si="25"/>
        <v>0</v>
      </c>
      <c r="D184" s="40">
        <f t="shared" si="19"/>
        <v>288671.60973318765</v>
      </c>
      <c r="E184" s="41">
        <f t="shared" si="20"/>
        <v>0</v>
      </c>
      <c r="F184" s="40">
        <f t="shared" si="21"/>
        <v>0</v>
      </c>
      <c r="G184" s="40">
        <f t="shared" si="22"/>
        <v>0</v>
      </c>
      <c r="H184" s="40">
        <f t="shared" si="26"/>
        <v>0</v>
      </c>
      <c r="I184" s="40">
        <f t="shared" si="23"/>
        <v>0</v>
      </c>
      <c r="J184" s="40">
        <f>SUM($H$18:$H184)</f>
        <v>3526598.2433296973</v>
      </c>
    </row>
    <row r="185" spans="1:10" ht="12.75">
      <c r="A185" s="37">
        <f t="shared" si="24"/>
        <v>168</v>
      </c>
      <c r="B185" s="38">
        <f t="shared" si="18"/>
        <v>100840</v>
      </c>
      <c r="C185" s="40">
        <f t="shared" si="25"/>
        <v>0</v>
      </c>
      <c r="D185" s="40">
        <f t="shared" si="19"/>
        <v>288671.60973318765</v>
      </c>
      <c r="E185" s="41">
        <f t="shared" si="20"/>
        <v>0</v>
      </c>
      <c r="F185" s="40">
        <f t="shared" si="21"/>
        <v>0</v>
      </c>
      <c r="G185" s="40">
        <f t="shared" si="22"/>
        <v>0</v>
      </c>
      <c r="H185" s="40">
        <f t="shared" si="26"/>
        <v>0</v>
      </c>
      <c r="I185" s="40">
        <f t="shared" si="23"/>
        <v>0</v>
      </c>
      <c r="J185" s="40">
        <f>SUM($H$18:$H185)</f>
        <v>3526598.2433296973</v>
      </c>
    </row>
    <row r="186" spans="1:10" ht="12.75">
      <c r="A186" s="37">
        <f t="shared" si="24"/>
        <v>169</v>
      </c>
      <c r="B186" s="38">
        <f t="shared" si="18"/>
        <v>101206</v>
      </c>
      <c r="C186" s="40">
        <f t="shared" si="25"/>
        <v>0</v>
      </c>
      <c r="D186" s="40">
        <f t="shared" si="19"/>
        <v>288671.60973318765</v>
      </c>
      <c r="E186" s="41">
        <f t="shared" si="20"/>
        <v>0</v>
      </c>
      <c r="F186" s="40">
        <f t="shared" si="21"/>
        <v>0</v>
      </c>
      <c r="G186" s="40">
        <f t="shared" si="22"/>
        <v>0</v>
      </c>
      <c r="H186" s="40">
        <f t="shared" si="26"/>
        <v>0</v>
      </c>
      <c r="I186" s="40">
        <f t="shared" si="23"/>
        <v>0</v>
      </c>
      <c r="J186" s="40">
        <f>SUM($H$18:$H186)</f>
        <v>3526598.2433296973</v>
      </c>
    </row>
    <row r="187" spans="1:10" ht="12.75">
      <c r="A187" s="37">
        <f t="shared" si="24"/>
        <v>170</v>
      </c>
      <c r="B187" s="38">
        <f t="shared" si="18"/>
        <v>101571</v>
      </c>
      <c r="C187" s="40">
        <f t="shared" si="25"/>
        <v>0</v>
      </c>
      <c r="D187" s="40">
        <f t="shared" si="19"/>
        <v>288671.60973318765</v>
      </c>
      <c r="E187" s="41">
        <f t="shared" si="20"/>
        <v>0</v>
      </c>
      <c r="F187" s="40">
        <f t="shared" si="21"/>
        <v>0</v>
      </c>
      <c r="G187" s="40">
        <f t="shared" si="22"/>
        <v>0</v>
      </c>
      <c r="H187" s="40">
        <f t="shared" si="26"/>
        <v>0</v>
      </c>
      <c r="I187" s="40">
        <f t="shared" si="23"/>
        <v>0</v>
      </c>
      <c r="J187" s="40">
        <f>SUM($H$18:$H187)</f>
        <v>3526598.2433296973</v>
      </c>
    </row>
    <row r="188" spans="1:10" ht="12.75">
      <c r="A188" s="37">
        <f t="shared" si="24"/>
        <v>171</v>
      </c>
      <c r="B188" s="38">
        <f t="shared" si="18"/>
        <v>101936</v>
      </c>
      <c r="C188" s="40">
        <f t="shared" si="25"/>
        <v>0</v>
      </c>
      <c r="D188" s="40">
        <f t="shared" si="19"/>
        <v>288671.60973318765</v>
      </c>
      <c r="E188" s="41">
        <f t="shared" si="20"/>
        <v>0</v>
      </c>
      <c r="F188" s="40">
        <f t="shared" si="21"/>
        <v>0</v>
      </c>
      <c r="G188" s="40">
        <f t="shared" si="22"/>
        <v>0</v>
      </c>
      <c r="H188" s="40">
        <f t="shared" si="26"/>
        <v>0</v>
      </c>
      <c r="I188" s="40">
        <f t="shared" si="23"/>
        <v>0</v>
      </c>
      <c r="J188" s="40">
        <f>SUM($H$18:$H188)</f>
        <v>3526598.2433296973</v>
      </c>
    </row>
    <row r="189" spans="1:10" ht="12.75">
      <c r="A189" s="37">
        <f t="shared" si="24"/>
        <v>172</v>
      </c>
      <c r="B189" s="38">
        <f t="shared" si="18"/>
        <v>102301</v>
      </c>
      <c r="C189" s="40">
        <f t="shared" si="25"/>
        <v>0</v>
      </c>
      <c r="D189" s="40">
        <f t="shared" si="19"/>
        <v>288671.60973318765</v>
      </c>
      <c r="E189" s="41">
        <f t="shared" si="20"/>
        <v>0</v>
      </c>
      <c r="F189" s="40">
        <f t="shared" si="21"/>
        <v>0</v>
      </c>
      <c r="G189" s="40">
        <f t="shared" si="22"/>
        <v>0</v>
      </c>
      <c r="H189" s="40">
        <f t="shared" si="26"/>
        <v>0</v>
      </c>
      <c r="I189" s="40">
        <f t="shared" si="23"/>
        <v>0</v>
      </c>
      <c r="J189" s="40">
        <f>SUM($H$18:$H189)</f>
        <v>3526598.2433296973</v>
      </c>
    </row>
    <row r="190" spans="1:10" ht="12.75">
      <c r="A190" s="37">
        <f t="shared" si="24"/>
        <v>173</v>
      </c>
      <c r="B190" s="38">
        <f t="shared" si="18"/>
        <v>102667</v>
      </c>
      <c r="C190" s="40">
        <f t="shared" si="25"/>
        <v>0</v>
      </c>
      <c r="D190" s="40">
        <f t="shared" si="19"/>
        <v>288671.60973318765</v>
      </c>
      <c r="E190" s="41">
        <f t="shared" si="20"/>
        <v>0</v>
      </c>
      <c r="F190" s="40">
        <f t="shared" si="21"/>
        <v>0</v>
      </c>
      <c r="G190" s="40">
        <f t="shared" si="22"/>
        <v>0</v>
      </c>
      <c r="H190" s="40">
        <f t="shared" si="26"/>
        <v>0</v>
      </c>
      <c r="I190" s="40">
        <f t="shared" si="23"/>
        <v>0</v>
      </c>
      <c r="J190" s="40">
        <f>SUM($H$18:$H190)</f>
        <v>3526598.2433296973</v>
      </c>
    </row>
    <row r="191" spans="1:10" ht="12.75">
      <c r="A191" s="37">
        <f t="shared" si="24"/>
        <v>174</v>
      </c>
      <c r="B191" s="38">
        <f t="shared" si="18"/>
        <v>103032</v>
      </c>
      <c r="C191" s="40">
        <f t="shared" si="25"/>
        <v>0</v>
      </c>
      <c r="D191" s="40">
        <f t="shared" si="19"/>
        <v>288671.60973318765</v>
      </c>
      <c r="E191" s="41">
        <f t="shared" si="20"/>
        <v>0</v>
      </c>
      <c r="F191" s="40">
        <f t="shared" si="21"/>
        <v>0</v>
      </c>
      <c r="G191" s="40">
        <f t="shared" si="22"/>
        <v>0</v>
      </c>
      <c r="H191" s="40">
        <f t="shared" si="26"/>
        <v>0</v>
      </c>
      <c r="I191" s="40">
        <f t="shared" si="23"/>
        <v>0</v>
      </c>
      <c r="J191" s="40">
        <f>SUM($H$18:$H191)</f>
        <v>3526598.2433296973</v>
      </c>
    </row>
    <row r="192" spans="1:10" ht="12.75">
      <c r="A192" s="37">
        <f t="shared" si="24"/>
        <v>175</v>
      </c>
      <c r="B192" s="38">
        <f t="shared" si="18"/>
        <v>103397</v>
      </c>
      <c r="C192" s="40">
        <f t="shared" si="25"/>
        <v>0</v>
      </c>
      <c r="D192" s="40">
        <f t="shared" si="19"/>
        <v>288671.60973318765</v>
      </c>
      <c r="E192" s="41">
        <f t="shared" si="20"/>
        <v>0</v>
      </c>
      <c r="F192" s="40">
        <f t="shared" si="21"/>
        <v>0</v>
      </c>
      <c r="G192" s="40">
        <f t="shared" si="22"/>
        <v>0</v>
      </c>
      <c r="H192" s="40">
        <f t="shared" si="26"/>
        <v>0</v>
      </c>
      <c r="I192" s="40">
        <f t="shared" si="23"/>
        <v>0</v>
      </c>
      <c r="J192" s="40">
        <f>SUM($H$18:$H192)</f>
        <v>3526598.2433296973</v>
      </c>
    </row>
    <row r="193" spans="1:10" ht="12.75">
      <c r="A193" s="37">
        <f t="shared" si="24"/>
        <v>176</v>
      </c>
      <c r="B193" s="38">
        <f t="shared" si="18"/>
        <v>103762</v>
      </c>
      <c r="C193" s="40">
        <f t="shared" si="25"/>
        <v>0</v>
      </c>
      <c r="D193" s="40">
        <f t="shared" si="19"/>
        <v>288671.60973318765</v>
      </c>
      <c r="E193" s="41">
        <f t="shared" si="20"/>
        <v>0</v>
      </c>
      <c r="F193" s="40">
        <f t="shared" si="21"/>
        <v>0</v>
      </c>
      <c r="G193" s="40">
        <f t="shared" si="22"/>
        <v>0</v>
      </c>
      <c r="H193" s="40">
        <f t="shared" si="26"/>
        <v>0</v>
      </c>
      <c r="I193" s="40">
        <f t="shared" si="23"/>
        <v>0</v>
      </c>
      <c r="J193" s="40">
        <f>SUM($H$18:$H193)</f>
        <v>3526598.2433296973</v>
      </c>
    </row>
    <row r="194" spans="1:10" ht="12.75">
      <c r="A194" s="37">
        <f t="shared" si="24"/>
        <v>177</v>
      </c>
      <c r="B194" s="38">
        <f t="shared" si="18"/>
        <v>104128</v>
      </c>
      <c r="C194" s="40">
        <f t="shared" si="25"/>
        <v>0</v>
      </c>
      <c r="D194" s="40">
        <f t="shared" si="19"/>
        <v>288671.60973318765</v>
      </c>
      <c r="E194" s="41">
        <f t="shared" si="20"/>
        <v>0</v>
      </c>
      <c r="F194" s="40">
        <f t="shared" si="21"/>
        <v>0</v>
      </c>
      <c r="G194" s="40">
        <f t="shared" si="22"/>
        <v>0</v>
      </c>
      <c r="H194" s="40">
        <f t="shared" si="26"/>
        <v>0</v>
      </c>
      <c r="I194" s="40">
        <f t="shared" si="23"/>
        <v>0</v>
      </c>
      <c r="J194" s="40">
        <f>SUM($H$18:$H194)</f>
        <v>3526598.2433296973</v>
      </c>
    </row>
    <row r="195" spans="1:10" ht="12.75">
      <c r="A195" s="37">
        <f t="shared" si="24"/>
        <v>178</v>
      </c>
      <c r="B195" s="38">
        <f t="shared" si="18"/>
        <v>104493</v>
      </c>
      <c r="C195" s="40">
        <f t="shared" si="25"/>
        <v>0</v>
      </c>
      <c r="D195" s="40">
        <f t="shared" si="19"/>
        <v>288671.60973318765</v>
      </c>
      <c r="E195" s="41">
        <f t="shared" si="20"/>
        <v>0</v>
      </c>
      <c r="F195" s="40">
        <f t="shared" si="21"/>
        <v>0</v>
      </c>
      <c r="G195" s="40">
        <f t="shared" si="22"/>
        <v>0</v>
      </c>
      <c r="H195" s="40">
        <f t="shared" si="26"/>
        <v>0</v>
      </c>
      <c r="I195" s="40">
        <f t="shared" si="23"/>
        <v>0</v>
      </c>
      <c r="J195" s="40">
        <f>SUM($H$18:$H195)</f>
        <v>3526598.2433296973</v>
      </c>
    </row>
    <row r="196" spans="1:10" ht="12.75">
      <c r="A196" s="37">
        <f t="shared" si="24"/>
        <v>179</v>
      </c>
      <c r="B196" s="38">
        <f t="shared" si="18"/>
        <v>104858</v>
      </c>
      <c r="C196" s="40">
        <f t="shared" si="25"/>
        <v>0</v>
      </c>
      <c r="D196" s="40">
        <f t="shared" si="19"/>
        <v>288671.60973318765</v>
      </c>
      <c r="E196" s="41">
        <f t="shared" si="20"/>
        <v>0</v>
      </c>
      <c r="F196" s="40">
        <f t="shared" si="21"/>
        <v>0</v>
      </c>
      <c r="G196" s="40">
        <f t="shared" si="22"/>
        <v>0</v>
      </c>
      <c r="H196" s="40">
        <f t="shared" si="26"/>
        <v>0</v>
      </c>
      <c r="I196" s="40">
        <f t="shared" si="23"/>
        <v>0</v>
      </c>
      <c r="J196" s="40">
        <f>SUM($H$18:$H196)</f>
        <v>3526598.2433296973</v>
      </c>
    </row>
    <row r="197" spans="1:10" ht="12.75">
      <c r="A197" s="37">
        <f t="shared" si="24"/>
        <v>180</v>
      </c>
      <c r="B197" s="38">
        <f t="shared" si="18"/>
        <v>105223</v>
      </c>
      <c r="C197" s="40">
        <f t="shared" si="25"/>
        <v>0</v>
      </c>
      <c r="D197" s="40">
        <f t="shared" si="19"/>
        <v>288671.60973318765</v>
      </c>
      <c r="E197" s="41">
        <f t="shared" si="20"/>
        <v>0</v>
      </c>
      <c r="F197" s="40">
        <f t="shared" si="21"/>
        <v>0</v>
      </c>
      <c r="G197" s="40">
        <f t="shared" si="22"/>
        <v>0</v>
      </c>
      <c r="H197" s="40">
        <f t="shared" si="26"/>
        <v>0</v>
      </c>
      <c r="I197" s="40">
        <f t="shared" si="23"/>
        <v>0</v>
      </c>
      <c r="J197" s="40">
        <f>SUM($H$18:$H197)</f>
        <v>3526598.2433296973</v>
      </c>
    </row>
    <row r="198" spans="1:10" ht="12.75">
      <c r="A198" s="37">
        <f t="shared" si="24"/>
        <v>181</v>
      </c>
      <c r="B198" s="38">
        <f t="shared" si="18"/>
        <v>105589</v>
      </c>
      <c r="C198" s="40">
        <f t="shared" si="25"/>
        <v>0</v>
      </c>
      <c r="D198" s="40">
        <f t="shared" si="19"/>
        <v>288671.60973318765</v>
      </c>
      <c r="E198" s="41">
        <f t="shared" si="20"/>
        <v>0</v>
      </c>
      <c r="F198" s="40">
        <f t="shared" si="21"/>
        <v>0</v>
      </c>
      <c r="G198" s="40">
        <f t="shared" si="22"/>
        <v>0</v>
      </c>
      <c r="H198" s="40">
        <f t="shared" si="26"/>
        <v>0</v>
      </c>
      <c r="I198" s="40">
        <f t="shared" si="23"/>
        <v>0</v>
      </c>
      <c r="J198" s="40">
        <f>SUM($H$18:$H198)</f>
        <v>3526598.2433296973</v>
      </c>
    </row>
    <row r="199" spans="1:10" ht="12.75">
      <c r="A199" s="37">
        <f t="shared" si="24"/>
        <v>182</v>
      </c>
      <c r="B199" s="38">
        <f t="shared" si="18"/>
        <v>105954</v>
      </c>
      <c r="C199" s="40">
        <f t="shared" si="25"/>
        <v>0</v>
      </c>
      <c r="D199" s="40">
        <f t="shared" si="19"/>
        <v>288671.60973318765</v>
      </c>
      <c r="E199" s="41">
        <f t="shared" si="20"/>
        <v>0</v>
      </c>
      <c r="F199" s="40">
        <f t="shared" si="21"/>
        <v>0</v>
      </c>
      <c r="G199" s="40">
        <f t="shared" si="22"/>
        <v>0</v>
      </c>
      <c r="H199" s="40">
        <f t="shared" si="26"/>
        <v>0</v>
      </c>
      <c r="I199" s="40">
        <f t="shared" si="23"/>
        <v>0</v>
      </c>
      <c r="J199" s="40">
        <f>SUM($H$18:$H199)</f>
        <v>3526598.2433296973</v>
      </c>
    </row>
    <row r="200" spans="1:10" ht="12.75">
      <c r="A200" s="37">
        <f t="shared" si="24"/>
        <v>183</v>
      </c>
      <c r="B200" s="38">
        <f t="shared" si="18"/>
        <v>106319</v>
      </c>
      <c r="C200" s="40">
        <f t="shared" si="25"/>
        <v>0</v>
      </c>
      <c r="D200" s="40">
        <f t="shared" si="19"/>
        <v>288671.60973318765</v>
      </c>
      <c r="E200" s="41">
        <f t="shared" si="20"/>
        <v>0</v>
      </c>
      <c r="F200" s="40">
        <f t="shared" si="21"/>
        <v>0</v>
      </c>
      <c r="G200" s="40">
        <f t="shared" si="22"/>
        <v>0</v>
      </c>
      <c r="H200" s="40">
        <f t="shared" si="26"/>
        <v>0</v>
      </c>
      <c r="I200" s="40">
        <f t="shared" si="23"/>
        <v>0</v>
      </c>
      <c r="J200" s="40">
        <f>SUM($H$18:$H200)</f>
        <v>3526598.2433296973</v>
      </c>
    </row>
    <row r="201" spans="1:10" ht="12.75">
      <c r="A201" s="37">
        <f t="shared" si="24"/>
        <v>184</v>
      </c>
      <c r="B201" s="38">
        <f t="shared" si="18"/>
        <v>106684</v>
      </c>
      <c r="C201" s="40">
        <f t="shared" si="25"/>
        <v>0</v>
      </c>
      <c r="D201" s="40">
        <f t="shared" si="19"/>
        <v>288671.60973318765</v>
      </c>
      <c r="E201" s="41">
        <f t="shared" si="20"/>
        <v>0</v>
      </c>
      <c r="F201" s="40">
        <f t="shared" si="21"/>
        <v>0</v>
      </c>
      <c r="G201" s="40">
        <f t="shared" si="22"/>
        <v>0</v>
      </c>
      <c r="H201" s="40">
        <f t="shared" si="26"/>
        <v>0</v>
      </c>
      <c r="I201" s="40">
        <f t="shared" si="23"/>
        <v>0</v>
      </c>
      <c r="J201" s="40">
        <f>SUM($H$18:$H201)</f>
        <v>3526598.2433296973</v>
      </c>
    </row>
    <row r="202" spans="1:10" ht="12.75">
      <c r="A202" s="37">
        <f t="shared" si="24"/>
        <v>185</v>
      </c>
      <c r="B202" s="38">
        <f t="shared" si="18"/>
        <v>107050</v>
      </c>
      <c r="C202" s="40">
        <f t="shared" si="25"/>
        <v>0</v>
      </c>
      <c r="D202" s="40">
        <f t="shared" si="19"/>
        <v>288671.60973318765</v>
      </c>
      <c r="E202" s="41">
        <f t="shared" si="20"/>
        <v>0</v>
      </c>
      <c r="F202" s="40">
        <f t="shared" si="21"/>
        <v>0</v>
      </c>
      <c r="G202" s="40">
        <f t="shared" si="22"/>
        <v>0</v>
      </c>
      <c r="H202" s="40">
        <f t="shared" si="26"/>
        <v>0</v>
      </c>
      <c r="I202" s="40">
        <f t="shared" si="23"/>
        <v>0</v>
      </c>
      <c r="J202" s="40">
        <f>SUM($H$18:$H202)</f>
        <v>3526598.2433296973</v>
      </c>
    </row>
    <row r="203" spans="1:10" ht="12.75">
      <c r="A203" s="37">
        <f t="shared" si="24"/>
        <v>186</v>
      </c>
      <c r="B203" s="38">
        <f t="shared" si="18"/>
        <v>107415</v>
      </c>
      <c r="C203" s="40">
        <f t="shared" si="25"/>
        <v>0</v>
      </c>
      <c r="D203" s="40">
        <f t="shared" si="19"/>
        <v>288671.60973318765</v>
      </c>
      <c r="E203" s="41">
        <f t="shared" si="20"/>
        <v>0</v>
      </c>
      <c r="F203" s="40">
        <f t="shared" si="21"/>
        <v>0</v>
      </c>
      <c r="G203" s="40">
        <f t="shared" si="22"/>
        <v>0</v>
      </c>
      <c r="H203" s="40">
        <f t="shared" si="26"/>
        <v>0</v>
      </c>
      <c r="I203" s="40">
        <f t="shared" si="23"/>
        <v>0</v>
      </c>
      <c r="J203" s="40">
        <f>SUM($H$18:$H203)</f>
        <v>3526598.2433296973</v>
      </c>
    </row>
    <row r="204" spans="1:10" ht="12.75">
      <c r="A204" s="37">
        <f t="shared" si="24"/>
        <v>187</v>
      </c>
      <c r="B204" s="38">
        <f t="shared" si="18"/>
        <v>107780</v>
      </c>
      <c r="C204" s="40">
        <f t="shared" si="25"/>
        <v>0</v>
      </c>
      <c r="D204" s="40">
        <f t="shared" si="19"/>
        <v>288671.60973318765</v>
      </c>
      <c r="E204" s="41">
        <f t="shared" si="20"/>
        <v>0</v>
      </c>
      <c r="F204" s="40">
        <f t="shared" si="21"/>
        <v>0</v>
      </c>
      <c r="G204" s="40">
        <f t="shared" si="22"/>
        <v>0</v>
      </c>
      <c r="H204" s="40">
        <f t="shared" si="26"/>
        <v>0</v>
      </c>
      <c r="I204" s="40">
        <f t="shared" si="23"/>
        <v>0</v>
      </c>
      <c r="J204" s="40">
        <f>SUM($H$18:$H204)</f>
        <v>3526598.2433296973</v>
      </c>
    </row>
    <row r="205" spans="1:10" ht="12.75">
      <c r="A205" s="37">
        <f t="shared" si="24"/>
        <v>188</v>
      </c>
      <c r="B205" s="38">
        <f t="shared" si="18"/>
        <v>108145</v>
      </c>
      <c r="C205" s="40">
        <f t="shared" si="25"/>
        <v>0</v>
      </c>
      <c r="D205" s="40">
        <f t="shared" si="19"/>
        <v>288671.60973318765</v>
      </c>
      <c r="E205" s="41">
        <f t="shared" si="20"/>
        <v>0</v>
      </c>
      <c r="F205" s="40">
        <f t="shared" si="21"/>
        <v>0</v>
      </c>
      <c r="G205" s="40">
        <f t="shared" si="22"/>
        <v>0</v>
      </c>
      <c r="H205" s="40">
        <f t="shared" si="26"/>
        <v>0</v>
      </c>
      <c r="I205" s="40">
        <f t="shared" si="23"/>
        <v>0</v>
      </c>
      <c r="J205" s="40">
        <f>SUM($H$18:$H205)</f>
        <v>3526598.2433296973</v>
      </c>
    </row>
    <row r="206" spans="1:10" ht="12.75">
      <c r="A206" s="37">
        <f t="shared" si="24"/>
        <v>189</v>
      </c>
      <c r="B206" s="38">
        <f t="shared" si="18"/>
        <v>108511</v>
      </c>
      <c r="C206" s="40">
        <f t="shared" si="25"/>
        <v>0</v>
      </c>
      <c r="D206" s="40">
        <f t="shared" si="19"/>
        <v>288671.60973318765</v>
      </c>
      <c r="E206" s="41">
        <f t="shared" si="20"/>
        <v>0</v>
      </c>
      <c r="F206" s="40">
        <f t="shared" si="21"/>
        <v>0</v>
      </c>
      <c r="G206" s="40">
        <f t="shared" si="22"/>
        <v>0</v>
      </c>
      <c r="H206" s="40">
        <f t="shared" si="26"/>
        <v>0</v>
      </c>
      <c r="I206" s="40">
        <f t="shared" si="23"/>
        <v>0</v>
      </c>
      <c r="J206" s="40">
        <f>SUM($H$18:$H206)</f>
        <v>3526598.2433296973</v>
      </c>
    </row>
    <row r="207" spans="1:10" ht="12.75">
      <c r="A207" s="37">
        <f t="shared" si="24"/>
        <v>190</v>
      </c>
      <c r="B207" s="38">
        <f t="shared" si="18"/>
        <v>108876</v>
      </c>
      <c r="C207" s="40">
        <f t="shared" si="25"/>
        <v>0</v>
      </c>
      <c r="D207" s="40">
        <f t="shared" si="19"/>
        <v>288671.60973318765</v>
      </c>
      <c r="E207" s="41">
        <f t="shared" si="20"/>
        <v>0</v>
      </c>
      <c r="F207" s="40">
        <f t="shared" si="21"/>
        <v>0</v>
      </c>
      <c r="G207" s="40">
        <f t="shared" si="22"/>
        <v>0</v>
      </c>
      <c r="H207" s="40">
        <f t="shared" si="26"/>
        <v>0</v>
      </c>
      <c r="I207" s="40">
        <f t="shared" si="23"/>
        <v>0</v>
      </c>
      <c r="J207" s="40">
        <f>SUM($H$18:$H207)</f>
        <v>3526598.2433296973</v>
      </c>
    </row>
    <row r="208" spans="1:10" ht="12.75">
      <c r="A208" s="37">
        <f t="shared" si="24"/>
        <v>191</v>
      </c>
      <c r="B208" s="38">
        <f t="shared" si="18"/>
        <v>109241</v>
      </c>
      <c r="C208" s="40">
        <f t="shared" si="25"/>
        <v>0</v>
      </c>
      <c r="D208" s="40">
        <f t="shared" si="19"/>
        <v>288671.60973318765</v>
      </c>
      <c r="E208" s="41">
        <f t="shared" si="20"/>
        <v>0</v>
      </c>
      <c r="F208" s="40">
        <f t="shared" si="21"/>
        <v>0</v>
      </c>
      <c r="G208" s="40">
        <f t="shared" si="22"/>
        <v>0</v>
      </c>
      <c r="H208" s="40">
        <f t="shared" si="26"/>
        <v>0</v>
      </c>
      <c r="I208" s="40">
        <f t="shared" si="23"/>
        <v>0</v>
      </c>
      <c r="J208" s="40">
        <f>SUM($H$18:$H208)</f>
        <v>3526598.2433296973</v>
      </c>
    </row>
    <row r="209" spans="1:10" ht="12.75">
      <c r="A209" s="37">
        <f t="shared" si="24"/>
        <v>192</v>
      </c>
      <c r="B209" s="38">
        <f t="shared" si="18"/>
        <v>109606</v>
      </c>
      <c r="C209" s="40">
        <f t="shared" si="25"/>
        <v>0</v>
      </c>
      <c r="D209" s="40">
        <f t="shared" si="19"/>
        <v>288671.60973318765</v>
      </c>
      <c r="E209" s="41">
        <f t="shared" si="20"/>
        <v>0</v>
      </c>
      <c r="F209" s="40">
        <f t="shared" si="21"/>
        <v>0</v>
      </c>
      <c r="G209" s="40">
        <f t="shared" si="22"/>
        <v>0</v>
      </c>
      <c r="H209" s="40">
        <f t="shared" si="26"/>
        <v>0</v>
      </c>
      <c r="I209" s="40">
        <f t="shared" si="23"/>
        <v>0</v>
      </c>
      <c r="J209" s="40">
        <f>SUM($H$18:$H209)</f>
        <v>3526598.2433296973</v>
      </c>
    </row>
    <row r="210" spans="1:10" ht="12.75">
      <c r="A210" s="37">
        <f t="shared" si="24"/>
        <v>193</v>
      </c>
      <c r="B210" s="38">
        <f aca="true" t="shared" si="27" ref="B210:B273">IF(Pay_Num&lt;&gt;"",DATE(YEAR(Loan_Start),MONTH(Loan_Start)+(Pay_Num)*12/Num_Pmt_Per_Year,DAY(Loan_Start)),"")</f>
        <v>109971</v>
      </c>
      <c r="C210" s="40">
        <f t="shared" si="25"/>
        <v>0</v>
      </c>
      <c r="D210" s="40">
        <f aca="true" t="shared" si="28" ref="D210:D273">IF(Pay_Num&lt;&gt;"",Scheduled_Monthly_Payment,"")</f>
        <v>288671.60973318765</v>
      </c>
      <c r="E210" s="41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0">
        <f aca="true" t="shared" si="30" ref="F210:F273">IF(AND(Pay_Num&lt;&gt;"",Sched_Pay+Extra_Pay&lt;Beg_Bal),Sched_Pay+Extra_Pay,IF(Pay_Num&lt;&gt;"",Beg_Bal,""))</f>
        <v>0</v>
      </c>
      <c r="G210" s="40">
        <f aca="true" t="shared" si="31" ref="G210:G273">IF(Pay_Num&lt;&gt;"",Total_Pay-Int,"")</f>
        <v>0</v>
      </c>
      <c r="H210" s="40">
        <f t="shared" si="26"/>
        <v>0</v>
      </c>
      <c r="I210" s="40">
        <f aca="true" t="shared" si="32" ref="I210:I273">IF(AND(Pay_Num&lt;&gt;"",Sched_Pay+Extra_Pay&lt;Beg_Bal),Beg_Bal-Princ,IF(Pay_Num&lt;&gt;"",0,""))</f>
        <v>0</v>
      </c>
      <c r="J210" s="40">
        <f>SUM($H$18:$H210)</f>
        <v>3526598.2433296973</v>
      </c>
    </row>
    <row r="211" spans="1:10" ht="12.75">
      <c r="A211" s="37">
        <f aca="true" t="shared" si="33" ref="A211:A274">IF(Values_Entered,A210+1,"")</f>
        <v>194</v>
      </c>
      <c r="B211" s="38">
        <f t="shared" si="27"/>
        <v>110336</v>
      </c>
      <c r="C211" s="40">
        <f aca="true" t="shared" si="34" ref="C211:C274">IF(Pay_Num&lt;&gt;"",I210,"")</f>
        <v>0</v>
      </c>
      <c r="D211" s="40">
        <f t="shared" si="28"/>
        <v>288671.60973318765</v>
      </c>
      <c r="E211" s="41">
        <f t="shared" si="29"/>
        <v>0</v>
      </c>
      <c r="F211" s="40">
        <f t="shared" si="30"/>
        <v>0</v>
      </c>
      <c r="G211" s="40">
        <f t="shared" si="31"/>
        <v>0</v>
      </c>
      <c r="H211" s="40">
        <f aca="true" t="shared" si="35" ref="H211:H274">IF(Pay_Num&lt;&gt;"",Beg_Bal*Interest_Rate/Num_Pmt_Per_Year,"")</f>
        <v>0</v>
      </c>
      <c r="I211" s="40">
        <f t="shared" si="32"/>
        <v>0</v>
      </c>
      <c r="J211" s="40">
        <f>SUM($H$18:$H211)</f>
        <v>3526598.2433296973</v>
      </c>
    </row>
    <row r="212" spans="1:10" ht="12.75">
      <c r="A212" s="37">
        <f t="shared" si="33"/>
        <v>195</v>
      </c>
      <c r="B212" s="38">
        <f t="shared" si="27"/>
        <v>110701</v>
      </c>
      <c r="C212" s="40">
        <f t="shared" si="34"/>
        <v>0</v>
      </c>
      <c r="D212" s="40">
        <f t="shared" si="28"/>
        <v>288671.60973318765</v>
      </c>
      <c r="E212" s="41">
        <f t="shared" si="29"/>
        <v>0</v>
      </c>
      <c r="F212" s="40">
        <f t="shared" si="30"/>
        <v>0</v>
      </c>
      <c r="G212" s="40">
        <f t="shared" si="31"/>
        <v>0</v>
      </c>
      <c r="H212" s="40">
        <f t="shared" si="35"/>
        <v>0</v>
      </c>
      <c r="I212" s="40">
        <f t="shared" si="32"/>
        <v>0</v>
      </c>
      <c r="J212" s="40">
        <f>SUM($H$18:$H212)</f>
        <v>3526598.2433296973</v>
      </c>
    </row>
    <row r="213" spans="1:10" ht="12.75">
      <c r="A213" s="37">
        <f t="shared" si="33"/>
        <v>196</v>
      </c>
      <c r="B213" s="38">
        <f t="shared" si="27"/>
        <v>111066</v>
      </c>
      <c r="C213" s="40">
        <f t="shared" si="34"/>
        <v>0</v>
      </c>
      <c r="D213" s="40">
        <f t="shared" si="28"/>
        <v>288671.60973318765</v>
      </c>
      <c r="E213" s="41">
        <f t="shared" si="29"/>
        <v>0</v>
      </c>
      <c r="F213" s="40">
        <f t="shared" si="30"/>
        <v>0</v>
      </c>
      <c r="G213" s="40">
        <f t="shared" si="31"/>
        <v>0</v>
      </c>
      <c r="H213" s="40">
        <f t="shared" si="35"/>
        <v>0</v>
      </c>
      <c r="I213" s="40">
        <f t="shared" si="32"/>
        <v>0</v>
      </c>
      <c r="J213" s="40">
        <f>SUM($H$18:$H213)</f>
        <v>3526598.2433296973</v>
      </c>
    </row>
    <row r="214" spans="1:10" ht="12.75">
      <c r="A214" s="37">
        <f t="shared" si="33"/>
        <v>197</v>
      </c>
      <c r="B214" s="38">
        <f t="shared" si="27"/>
        <v>111432</v>
      </c>
      <c r="C214" s="40">
        <f t="shared" si="34"/>
        <v>0</v>
      </c>
      <c r="D214" s="40">
        <f t="shared" si="28"/>
        <v>288671.60973318765</v>
      </c>
      <c r="E214" s="41">
        <f t="shared" si="29"/>
        <v>0</v>
      </c>
      <c r="F214" s="40">
        <f t="shared" si="30"/>
        <v>0</v>
      </c>
      <c r="G214" s="40">
        <f t="shared" si="31"/>
        <v>0</v>
      </c>
      <c r="H214" s="40">
        <f t="shared" si="35"/>
        <v>0</v>
      </c>
      <c r="I214" s="40">
        <f t="shared" si="32"/>
        <v>0</v>
      </c>
      <c r="J214" s="40">
        <f>SUM($H$18:$H214)</f>
        <v>3526598.2433296973</v>
      </c>
    </row>
    <row r="215" spans="1:10" ht="12.75">
      <c r="A215" s="37">
        <f t="shared" si="33"/>
        <v>198</v>
      </c>
      <c r="B215" s="38">
        <f t="shared" si="27"/>
        <v>111797</v>
      </c>
      <c r="C215" s="40">
        <f t="shared" si="34"/>
        <v>0</v>
      </c>
      <c r="D215" s="40">
        <f t="shared" si="28"/>
        <v>288671.60973318765</v>
      </c>
      <c r="E215" s="41">
        <f t="shared" si="29"/>
        <v>0</v>
      </c>
      <c r="F215" s="40">
        <f t="shared" si="30"/>
        <v>0</v>
      </c>
      <c r="G215" s="40">
        <f t="shared" si="31"/>
        <v>0</v>
      </c>
      <c r="H215" s="40">
        <f t="shared" si="35"/>
        <v>0</v>
      </c>
      <c r="I215" s="40">
        <f t="shared" si="32"/>
        <v>0</v>
      </c>
      <c r="J215" s="40">
        <f>SUM($H$18:$H215)</f>
        <v>3526598.2433296973</v>
      </c>
    </row>
    <row r="216" spans="1:10" ht="12.75">
      <c r="A216" s="37">
        <f t="shared" si="33"/>
        <v>199</v>
      </c>
      <c r="B216" s="38">
        <f t="shared" si="27"/>
        <v>112162</v>
      </c>
      <c r="C216" s="40">
        <f t="shared" si="34"/>
        <v>0</v>
      </c>
      <c r="D216" s="40">
        <f t="shared" si="28"/>
        <v>288671.60973318765</v>
      </c>
      <c r="E216" s="41">
        <f t="shared" si="29"/>
        <v>0</v>
      </c>
      <c r="F216" s="40">
        <f t="shared" si="30"/>
        <v>0</v>
      </c>
      <c r="G216" s="40">
        <f t="shared" si="31"/>
        <v>0</v>
      </c>
      <c r="H216" s="40">
        <f t="shared" si="35"/>
        <v>0</v>
      </c>
      <c r="I216" s="40">
        <f t="shared" si="32"/>
        <v>0</v>
      </c>
      <c r="J216" s="40">
        <f>SUM($H$18:$H216)</f>
        <v>3526598.2433296973</v>
      </c>
    </row>
    <row r="217" spans="1:10" ht="12.75">
      <c r="A217" s="37">
        <f t="shared" si="33"/>
        <v>200</v>
      </c>
      <c r="B217" s="38">
        <f t="shared" si="27"/>
        <v>112527</v>
      </c>
      <c r="C217" s="40">
        <f t="shared" si="34"/>
        <v>0</v>
      </c>
      <c r="D217" s="40">
        <f t="shared" si="28"/>
        <v>288671.60973318765</v>
      </c>
      <c r="E217" s="41">
        <f t="shared" si="29"/>
        <v>0</v>
      </c>
      <c r="F217" s="40">
        <f t="shared" si="30"/>
        <v>0</v>
      </c>
      <c r="G217" s="40">
        <f t="shared" si="31"/>
        <v>0</v>
      </c>
      <c r="H217" s="40">
        <f t="shared" si="35"/>
        <v>0</v>
      </c>
      <c r="I217" s="40">
        <f t="shared" si="32"/>
        <v>0</v>
      </c>
      <c r="J217" s="40">
        <f>SUM($H$18:$H217)</f>
        <v>3526598.2433296973</v>
      </c>
    </row>
    <row r="218" spans="1:10" ht="12.75">
      <c r="A218" s="37">
        <f t="shared" si="33"/>
        <v>201</v>
      </c>
      <c r="B218" s="38">
        <f t="shared" si="27"/>
        <v>112893</v>
      </c>
      <c r="C218" s="40">
        <f t="shared" si="34"/>
        <v>0</v>
      </c>
      <c r="D218" s="40">
        <f t="shared" si="28"/>
        <v>288671.60973318765</v>
      </c>
      <c r="E218" s="41">
        <f t="shared" si="29"/>
        <v>0</v>
      </c>
      <c r="F218" s="40">
        <f t="shared" si="30"/>
        <v>0</v>
      </c>
      <c r="G218" s="40">
        <f t="shared" si="31"/>
        <v>0</v>
      </c>
      <c r="H218" s="40">
        <f t="shared" si="35"/>
        <v>0</v>
      </c>
      <c r="I218" s="40">
        <f t="shared" si="32"/>
        <v>0</v>
      </c>
      <c r="J218" s="40">
        <f>SUM($H$18:$H218)</f>
        <v>3526598.2433296973</v>
      </c>
    </row>
    <row r="219" spans="1:10" ht="12.75">
      <c r="A219" s="37">
        <f t="shared" si="33"/>
        <v>202</v>
      </c>
      <c r="B219" s="38">
        <f t="shared" si="27"/>
        <v>113258</v>
      </c>
      <c r="C219" s="40">
        <f t="shared" si="34"/>
        <v>0</v>
      </c>
      <c r="D219" s="40">
        <f t="shared" si="28"/>
        <v>288671.60973318765</v>
      </c>
      <c r="E219" s="41">
        <f t="shared" si="29"/>
        <v>0</v>
      </c>
      <c r="F219" s="40">
        <f t="shared" si="30"/>
        <v>0</v>
      </c>
      <c r="G219" s="40">
        <f t="shared" si="31"/>
        <v>0</v>
      </c>
      <c r="H219" s="40">
        <f t="shared" si="35"/>
        <v>0</v>
      </c>
      <c r="I219" s="40">
        <f t="shared" si="32"/>
        <v>0</v>
      </c>
      <c r="J219" s="40">
        <f>SUM($H$18:$H219)</f>
        <v>3526598.2433296973</v>
      </c>
    </row>
    <row r="220" spans="1:10" ht="12.75">
      <c r="A220" s="37">
        <f t="shared" si="33"/>
        <v>203</v>
      </c>
      <c r="B220" s="38">
        <f t="shared" si="27"/>
        <v>113623</v>
      </c>
      <c r="C220" s="40">
        <f t="shared" si="34"/>
        <v>0</v>
      </c>
      <c r="D220" s="40">
        <f t="shared" si="28"/>
        <v>288671.60973318765</v>
      </c>
      <c r="E220" s="41">
        <f t="shared" si="29"/>
        <v>0</v>
      </c>
      <c r="F220" s="40">
        <f t="shared" si="30"/>
        <v>0</v>
      </c>
      <c r="G220" s="40">
        <f t="shared" si="31"/>
        <v>0</v>
      </c>
      <c r="H220" s="40">
        <f t="shared" si="35"/>
        <v>0</v>
      </c>
      <c r="I220" s="40">
        <f t="shared" si="32"/>
        <v>0</v>
      </c>
      <c r="J220" s="40">
        <f>SUM($H$18:$H220)</f>
        <v>3526598.2433296973</v>
      </c>
    </row>
    <row r="221" spans="1:10" ht="12.75">
      <c r="A221" s="37">
        <f t="shared" si="33"/>
        <v>204</v>
      </c>
      <c r="B221" s="38">
        <f t="shared" si="27"/>
        <v>113988</v>
      </c>
      <c r="C221" s="40">
        <f t="shared" si="34"/>
        <v>0</v>
      </c>
      <c r="D221" s="40">
        <f t="shared" si="28"/>
        <v>288671.60973318765</v>
      </c>
      <c r="E221" s="41">
        <f t="shared" si="29"/>
        <v>0</v>
      </c>
      <c r="F221" s="40">
        <f t="shared" si="30"/>
        <v>0</v>
      </c>
      <c r="G221" s="40">
        <f t="shared" si="31"/>
        <v>0</v>
      </c>
      <c r="H221" s="40">
        <f t="shared" si="35"/>
        <v>0</v>
      </c>
      <c r="I221" s="40">
        <f t="shared" si="32"/>
        <v>0</v>
      </c>
      <c r="J221" s="40">
        <f>SUM($H$18:$H221)</f>
        <v>3526598.2433296973</v>
      </c>
    </row>
    <row r="222" spans="1:10" ht="12.75">
      <c r="A222" s="37">
        <f t="shared" si="33"/>
        <v>205</v>
      </c>
      <c r="B222" s="38">
        <f t="shared" si="27"/>
        <v>114354</v>
      </c>
      <c r="C222" s="40">
        <f t="shared" si="34"/>
        <v>0</v>
      </c>
      <c r="D222" s="40">
        <f t="shared" si="28"/>
        <v>288671.60973318765</v>
      </c>
      <c r="E222" s="41">
        <f t="shared" si="29"/>
        <v>0</v>
      </c>
      <c r="F222" s="40">
        <f t="shared" si="30"/>
        <v>0</v>
      </c>
      <c r="G222" s="40">
        <f t="shared" si="31"/>
        <v>0</v>
      </c>
      <c r="H222" s="40">
        <f t="shared" si="35"/>
        <v>0</v>
      </c>
      <c r="I222" s="40">
        <f t="shared" si="32"/>
        <v>0</v>
      </c>
      <c r="J222" s="40">
        <f>SUM($H$18:$H222)</f>
        <v>3526598.2433296973</v>
      </c>
    </row>
    <row r="223" spans="1:10" ht="12.75">
      <c r="A223" s="37">
        <f t="shared" si="33"/>
        <v>206</v>
      </c>
      <c r="B223" s="38">
        <f t="shared" si="27"/>
        <v>114719</v>
      </c>
      <c r="C223" s="40">
        <f t="shared" si="34"/>
        <v>0</v>
      </c>
      <c r="D223" s="40">
        <f t="shared" si="28"/>
        <v>288671.60973318765</v>
      </c>
      <c r="E223" s="41">
        <f t="shared" si="29"/>
        <v>0</v>
      </c>
      <c r="F223" s="40">
        <f t="shared" si="30"/>
        <v>0</v>
      </c>
      <c r="G223" s="40">
        <f t="shared" si="31"/>
        <v>0</v>
      </c>
      <c r="H223" s="40">
        <f t="shared" si="35"/>
        <v>0</v>
      </c>
      <c r="I223" s="40">
        <f t="shared" si="32"/>
        <v>0</v>
      </c>
      <c r="J223" s="40">
        <f>SUM($H$18:$H223)</f>
        <v>3526598.2433296973</v>
      </c>
    </row>
    <row r="224" spans="1:10" ht="12.75">
      <c r="A224" s="37">
        <f t="shared" si="33"/>
        <v>207</v>
      </c>
      <c r="B224" s="38">
        <f t="shared" si="27"/>
        <v>115084</v>
      </c>
      <c r="C224" s="40">
        <f t="shared" si="34"/>
        <v>0</v>
      </c>
      <c r="D224" s="40">
        <f t="shared" si="28"/>
        <v>288671.60973318765</v>
      </c>
      <c r="E224" s="41">
        <f t="shared" si="29"/>
        <v>0</v>
      </c>
      <c r="F224" s="40">
        <f t="shared" si="30"/>
        <v>0</v>
      </c>
      <c r="G224" s="40">
        <f t="shared" si="31"/>
        <v>0</v>
      </c>
      <c r="H224" s="40">
        <f t="shared" si="35"/>
        <v>0</v>
      </c>
      <c r="I224" s="40">
        <f t="shared" si="32"/>
        <v>0</v>
      </c>
      <c r="J224" s="40">
        <f>SUM($H$18:$H224)</f>
        <v>3526598.2433296973</v>
      </c>
    </row>
    <row r="225" spans="1:10" ht="12.75">
      <c r="A225" s="37">
        <f t="shared" si="33"/>
        <v>208</v>
      </c>
      <c r="B225" s="38">
        <f t="shared" si="27"/>
        <v>115449</v>
      </c>
      <c r="C225" s="40">
        <f t="shared" si="34"/>
        <v>0</v>
      </c>
      <c r="D225" s="40">
        <f t="shared" si="28"/>
        <v>288671.60973318765</v>
      </c>
      <c r="E225" s="41">
        <f t="shared" si="29"/>
        <v>0</v>
      </c>
      <c r="F225" s="40">
        <f t="shared" si="30"/>
        <v>0</v>
      </c>
      <c r="G225" s="40">
        <f t="shared" si="31"/>
        <v>0</v>
      </c>
      <c r="H225" s="40">
        <f t="shared" si="35"/>
        <v>0</v>
      </c>
      <c r="I225" s="40">
        <f t="shared" si="32"/>
        <v>0</v>
      </c>
      <c r="J225" s="40">
        <f>SUM($H$18:$H225)</f>
        <v>3526598.2433296973</v>
      </c>
    </row>
    <row r="226" spans="1:10" ht="12.75">
      <c r="A226" s="37">
        <f t="shared" si="33"/>
        <v>209</v>
      </c>
      <c r="B226" s="38">
        <f t="shared" si="27"/>
        <v>115815</v>
      </c>
      <c r="C226" s="40">
        <f t="shared" si="34"/>
        <v>0</v>
      </c>
      <c r="D226" s="40">
        <f t="shared" si="28"/>
        <v>288671.60973318765</v>
      </c>
      <c r="E226" s="41">
        <f t="shared" si="29"/>
        <v>0</v>
      </c>
      <c r="F226" s="40">
        <f t="shared" si="30"/>
        <v>0</v>
      </c>
      <c r="G226" s="40">
        <f t="shared" si="31"/>
        <v>0</v>
      </c>
      <c r="H226" s="40">
        <f t="shared" si="35"/>
        <v>0</v>
      </c>
      <c r="I226" s="40">
        <f t="shared" si="32"/>
        <v>0</v>
      </c>
      <c r="J226" s="40">
        <f>SUM($H$18:$H226)</f>
        <v>3526598.2433296973</v>
      </c>
    </row>
    <row r="227" spans="1:10" ht="12.75">
      <c r="A227" s="37">
        <f t="shared" si="33"/>
        <v>210</v>
      </c>
      <c r="B227" s="38">
        <f t="shared" si="27"/>
        <v>116180</v>
      </c>
      <c r="C227" s="40">
        <f t="shared" si="34"/>
        <v>0</v>
      </c>
      <c r="D227" s="40">
        <f t="shared" si="28"/>
        <v>288671.60973318765</v>
      </c>
      <c r="E227" s="41">
        <f t="shared" si="29"/>
        <v>0</v>
      </c>
      <c r="F227" s="40">
        <f t="shared" si="30"/>
        <v>0</v>
      </c>
      <c r="G227" s="40">
        <f t="shared" si="31"/>
        <v>0</v>
      </c>
      <c r="H227" s="40">
        <f t="shared" si="35"/>
        <v>0</v>
      </c>
      <c r="I227" s="40">
        <f t="shared" si="32"/>
        <v>0</v>
      </c>
      <c r="J227" s="40">
        <f>SUM($H$18:$H227)</f>
        <v>3526598.2433296973</v>
      </c>
    </row>
    <row r="228" spans="1:10" ht="12.75">
      <c r="A228" s="37">
        <f t="shared" si="33"/>
        <v>211</v>
      </c>
      <c r="B228" s="38">
        <f t="shared" si="27"/>
        <v>116545</v>
      </c>
      <c r="C228" s="40">
        <f t="shared" si="34"/>
        <v>0</v>
      </c>
      <c r="D228" s="40">
        <f t="shared" si="28"/>
        <v>288671.60973318765</v>
      </c>
      <c r="E228" s="41">
        <f t="shared" si="29"/>
        <v>0</v>
      </c>
      <c r="F228" s="40">
        <f t="shared" si="30"/>
        <v>0</v>
      </c>
      <c r="G228" s="40">
        <f t="shared" si="31"/>
        <v>0</v>
      </c>
      <c r="H228" s="40">
        <f t="shared" si="35"/>
        <v>0</v>
      </c>
      <c r="I228" s="40">
        <f t="shared" si="32"/>
        <v>0</v>
      </c>
      <c r="J228" s="40">
        <f>SUM($H$18:$H228)</f>
        <v>3526598.2433296973</v>
      </c>
    </row>
    <row r="229" spans="1:10" ht="12.75">
      <c r="A229" s="37">
        <f t="shared" si="33"/>
        <v>212</v>
      </c>
      <c r="B229" s="38">
        <f t="shared" si="27"/>
        <v>116910</v>
      </c>
      <c r="C229" s="40">
        <f t="shared" si="34"/>
        <v>0</v>
      </c>
      <c r="D229" s="40">
        <f t="shared" si="28"/>
        <v>288671.60973318765</v>
      </c>
      <c r="E229" s="41">
        <f t="shared" si="29"/>
        <v>0</v>
      </c>
      <c r="F229" s="40">
        <f t="shared" si="30"/>
        <v>0</v>
      </c>
      <c r="G229" s="40">
        <f t="shared" si="31"/>
        <v>0</v>
      </c>
      <c r="H229" s="40">
        <f t="shared" si="35"/>
        <v>0</v>
      </c>
      <c r="I229" s="40">
        <f t="shared" si="32"/>
        <v>0</v>
      </c>
      <c r="J229" s="40">
        <f>SUM($H$18:$H229)</f>
        <v>3526598.2433296973</v>
      </c>
    </row>
    <row r="230" spans="1:10" ht="12.75">
      <c r="A230" s="37">
        <f t="shared" si="33"/>
        <v>213</v>
      </c>
      <c r="B230" s="38">
        <f t="shared" si="27"/>
        <v>117276</v>
      </c>
      <c r="C230" s="40">
        <f t="shared" si="34"/>
        <v>0</v>
      </c>
      <c r="D230" s="40">
        <f t="shared" si="28"/>
        <v>288671.60973318765</v>
      </c>
      <c r="E230" s="41">
        <f t="shared" si="29"/>
        <v>0</v>
      </c>
      <c r="F230" s="40">
        <f t="shared" si="30"/>
        <v>0</v>
      </c>
      <c r="G230" s="40">
        <f t="shared" si="31"/>
        <v>0</v>
      </c>
      <c r="H230" s="40">
        <f t="shared" si="35"/>
        <v>0</v>
      </c>
      <c r="I230" s="40">
        <f t="shared" si="32"/>
        <v>0</v>
      </c>
      <c r="J230" s="40">
        <f>SUM($H$18:$H230)</f>
        <v>3526598.2433296973</v>
      </c>
    </row>
    <row r="231" spans="1:10" ht="12.75">
      <c r="A231" s="37">
        <f t="shared" si="33"/>
        <v>214</v>
      </c>
      <c r="B231" s="38">
        <f t="shared" si="27"/>
        <v>117641</v>
      </c>
      <c r="C231" s="40">
        <f t="shared" si="34"/>
        <v>0</v>
      </c>
      <c r="D231" s="40">
        <f t="shared" si="28"/>
        <v>288671.60973318765</v>
      </c>
      <c r="E231" s="41">
        <f t="shared" si="29"/>
        <v>0</v>
      </c>
      <c r="F231" s="40">
        <f t="shared" si="30"/>
        <v>0</v>
      </c>
      <c r="G231" s="40">
        <f t="shared" si="31"/>
        <v>0</v>
      </c>
      <c r="H231" s="40">
        <f t="shared" si="35"/>
        <v>0</v>
      </c>
      <c r="I231" s="40">
        <f t="shared" si="32"/>
        <v>0</v>
      </c>
      <c r="J231" s="40">
        <f>SUM($H$18:$H231)</f>
        <v>3526598.2433296973</v>
      </c>
    </row>
    <row r="232" spans="1:10" ht="12.75">
      <c r="A232" s="37">
        <f t="shared" si="33"/>
        <v>215</v>
      </c>
      <c r="B232" s="38">
        <f t="shared" si="27"/>
        <v>118006</v>
      </c>
      <c r="C232" s="40">
        <f t="shared" si="34"/>
        <v>0</v>
      </c>
      <c r="D232" s="40">
        <f t="shared" si="28"/>
        <v>288671.60973318765</v>
      </c>
      <c r="E232" s="41">
        <f t="shared" si="29"/>
        <v>0</v>
      </c>
      <c r="F232" s="40">
        <f t="shared" si="30"/>
        <v>0</v>
      </c>
      <c r="G232" s="40">
        <f t="shared" si="31"/>
        <v>0</v>
      </c>
      <c r="H232" s="40">
        <f t="shared" si="35"/>
        <v>0</v>
      </c>
      <c r="I232" s="40">
        <f t="shared" si="32"/>
        <v>0</v>
      </c>
      <c r="J232" s="40">
        <f>SUM($H$18:$H232)</f>
        <v>3526598.2433296973</v>
      </c>
    </row>
    <row r="233" spans="1:10" ht="12.75">
      <c r="A233" s="37">
        <f t="shared" si="33"/>
        <v>216</v>
      </c>
      <c r="B233" s="38">
        <f t="shared" si="27"/>
        <v>118371</v>
      </c>
      <c r="C233" s="40">
        <f t="shared" si="34"/>
        <v>0</v>
      </c>
      <c r="D233" s="40">
        <f t="shared" si="28"/>
        <v>288671.60973318765</v>
      </c>
      <c r="E233" s="41">
        <f t="shared" si="29"/>
        <v>0</v>
      </c>
      <c r="F233" s="40">
        <f t="shared" si="30"/>
        <v>0</v>
      </c>
      <c r="G233" s="40">
        <f t="shared" si="31"/>
        <v>0</v>
      </c>
      <c r="H233" s="40">
        <f t="shared" si="35"/>
        <v>0</v>
      </c>
      <c r="I233" s="40">
        <f t="shared" si="32"/>
        <v>0</v>
      </c>
      <c r="J233" s="40">
        <f>SUM($H$18:$H233)</f>
        <v>3526598.2433296973</v>
      </c>
    </row>
    <row r="234" spans="1:10" ht="12.75">
      <c r="A234" s="37">
        <f t="shared" si="33"/>
        <v>217</v>
      </c>
      <c r="B234" s="38">
        <f t="shared" si="27"/>
        <v>118737</v>
      </c>
      <c r="C234" s="40">
        <f t="shared" si="34"/>
        <v>0</v>
      </c>
      <c r="D234" s="40">
        <f t="shared" si="28"/>
        <v>288671.60973318765</v>
      </c>
      <c r="E234" s="41">
        <f t="shared" si="29"/>
        <v>0</v>
      </c>
      <c r="F234" s="40">
        <f t="shared" si="30"/>
        <v>0</v>
      </c>
      <c r="G234" s="40">
        <f t="shared" si="31"/>
        <v>0</v>
      </c>
      <c r="H234" s="40">
        <f t="shared" si="35"/>
        <v>0</v>
      </c>
      <c r="I234" s="40">
        <f t="shared" si="32"/>
        <v>0</v>
      </c>
      <c r="J234" s="40">
        <f>SUM($H$18:$H234)</f>
        <v>3526598.2433296973</v>
      </c>
    </row>
    <row r="235" spans="1:10" ht="12.75">
      <c r="A235" s="37">
        <f t="shared" si="33"/>
        <v>218</v>
      </c>
      <c r="B235" s="38">
        <f t="shared" si="27"/>
        <v>119102</v>
      </c>
      <c r="C235" s="40">
        <f t="shared" si="34"/>
        <v>0</v>
      </c>
      <c r="D235" s="40">
        <f t="shared" si="28"/>
        <v>288671.60973318765</v>
      </c>
      <c r="E235" s="41">
        <f t="shared" si="29"/>
        <v>0</v>
      </c>
      <c r="F235" s="40">
        <f t="shared" si="30"/>
        <v>0</v>
      </c>
      <c r="G235" s="40">
        <f t="shared" si="31"/>
        <v>0</v>
      </c>
      <c r="H235" s="40">
        <f t="shared" si="35"/>
        <v>0</v>
      </c>
      <c r="I235" s="40">
        <f t="shared" si="32"/>
        <v>0</v>
      </c>
      <c r="J235" s="40">
        <f>SUM($H$18:$H235)</f>
        <v>3526598.2433296973</v>
      </c>
    </row>
    <row r="236" spans="1:10" ht="12.75">
      <c r="A236" s="37">
        <f t="shared" si="33"/>
        <v>219</v>
      </c>
      <c r="B236" s="38">
        <f t="shared" si="27"/>
        <v>119467</v>
      </c>
      <c r="C236" s="40">
        <f t="shared" si="34"/>
        <v>0</v>
      </c>
      <c r="D236" s="40">
        <f t="shared" si="28"/>
        <v>288671.60973318765</v>
      </c>
      <c r="E236" s="41">
        <f t="shared" si="29"/>
        <v>0</v>
      </c>
      <c r="F236" s="40">
        <f t="shared" si="30"/>
        <v>0</v>
      </c>
      <c r="G236" s="40">
        <f t="shared" si="31"/>
        <v>0</v>
      </c>
      <c r="H236" s="40">
        <f t="shared" si="35"/>
        <v>0</v>
      </c>
      <c r="I236" s="40">
        <f t="shared" si="32"/>
        <v>0</v>
      </c>
      <c r="J236" s="40">
        <f>SUM($H$18:$H236)</f>
        <v>3526598.2433296973</v>
      </c>
    </row>
    <row r="237" spans="1:10" ht="12.75">
      <c r="A237" s="37">
        <f t="shared" si="33"/>
        <v>220</v>
      </c>
      <c r="B237" s="38">
        <f t="shared" si="27"/>
        <v>119832</v>
      </c>
      <c r="C237" s="40">
        <f t="shared" si="34"/>
        <v>0</v>
      </c>
      <c r="D237" s="40">
        <f t="shared" si="28"/>
        <v>288671.60973318765</v>
      </c>
      <c r="E237" s="41">
        <f t="shared" si="29"/>
        <v>0</v>
      </c>
      <c r="F237" s="40">
        <f t="shared" si="30"/>
        <v>0</v>
      </c>
      <c r="G237" s="40">
        <f t="shared" si="31"/>
        <v>0</v>
      </c>
      <c r="H237" s="40">
        <f t="shared" si="35"/>
        <v>0</v>
      </c>
      <c r="I237" s="40">
        <f t="shared" si="32"/>
        <v>0</v>
      </c>
      <c r="J237" s="40">
        <f>SUM($H$18:$H237)</f>
        <v>3526598.2433296973</v>
      </c>
    </row>
    <row r="238" spans="1:10" ht="12.75">
      <c r="A238" s="37">
        <f t="shared" si="33"/>
        <v>221</v>
      </c>
      <c r="B238" s="38">
        <f t="shared" si="27"/>
        <v>120198</v>
      </c>
      <c r="C238" s="40">
        <f t="shared" si="34"/>
        <v>0</v>
      </c>
      <c r="D238" s="40">
        <f t="shared" si="28"/>
        <v>288671.60973318765</v>
      </c>
      <c r="E238" s="41">
        <f t="shared" si="29"/>
        <v>0</v>
      </c>
      <c r="F238" s="40">
        <f t="shared" si="30"/>
        <v>0</v>
      </c>
      <c r="G238" s="40">
        <f t="shared" si="31"/>
        <v>0</v>
      </c>
      <c r="H238" s="40">
        <f t="shared" si="35"/>
        <v>0</v>
      </c>
      <c r="I238" s="40">
        <f t="shared" si="32"/>
        <v>0</v>
      </c>
      <c r="J238" s="40">
        <f>SUM($H$18:$H238)</f>
        <v>3526598.2433296973</v>
      </c>
    </row>
    <row r="239" spans="1:10" ht="12.75">
      <c r="A239" s="37">
        <f t="shared" si="33"/>
        <v>222</v>
      </c>
      <c r="B239" s="38">
        <f t="shared" si="27"/>
        <v>120563</v>
      </c>
      <c r="C239" s="40">
        <f t="shared" si="34"/>
        <v>0</v>
      </c>
      <c r="D239" s="40">
        <f t="shared" si="28"/>
        <v>288671.60973318765</v>
      </c>
      <c r="E239" s="41">
        <f t="shared" si="29"/>
        <v>0</v>
      </c>
      <c r="F239" s="40">
        <f t="shared" si="30"/>
        <v>0</v>
      </c>
      <c r="G239" s="40">
        <f t="shared" si="31"/>
        <v>0</v>
      </c>
      <c r="H239" s="40">
        <f t="shared" si="35"/>
        <v>0</v>
      </c>
      <c r="I239" s="40">
        <f t="shared" si="32"/>
        <v>0</v>
      </c>
      <c r="J239" s="40">
        <f>SUM($H$18:$H239)</f>
        <v>3526598.2433296973</v>
      </c>
    </row>
    <row r="240" spans="1:10" ht="12.75">
      <c r="A240" s="37">
        <f t="shared" si="33"/>
        <v>223</v>
      </c>
      <c r="B240" s="38">
        <f t="shared" si="27"/>
        <v>120928</v>
      </c>
      <c r="C240" s="40">
        <f t="shared" si="34"/>
        <v>0</v>
      </c>
      <c r="D240" s="40">
        <f t="shared" si="28"/>
        <v>288671.60973318765</v>
      </c>
      <c r="E240" s="41">
        <f t="shared" si="29"/>
        <v>0</v>
      </c>
      <c r="F240" s="40">
        <f t="shared" si="30"/>
        <v>0</v>
      </c>
      <c r="G240" s="40">
        <f t="shared" si="31"/>
        <v>0</v>
      </c>
      <c r="H240" s="40">
        <f t="shared" si="35"/>
        <v>0</v>
      </c>
      <c r="I240" s="40">
        <f t="shared" si="32"/>
        <v>0</v>
      </c>
      <c r="J240" s="40">
        <f>SUM($H$18:$H240)</f>
        <v>3526598.2433296973</v>
      </c>
    </row>
    <row r="241" spans="1:10" ht="12.75">
      <c r="A241" s="37">
        <f t="shared" si="33"/>
        <v>224</v>
      </c>
      <c r="B241" s="38">
        <f t="shared" si="27"/>
        <v>121293</v>
      </c>
      <c r="C241" s="40">
        <f t="shared" si="34"/>
        <v>0</v>
      </c>
      <c r="D241" s="40">
        <f t="shared" si="28"/>
        <v>288671.60973318765</v>
      </c>
      <c r="E241" s="41">
        <f t="shared" si="29"/>
        <v>0</v>
      </c>
      <c r="F241" s="40">
        <f t="shared" si="30"/>
        <v>0</v>
      </c>
      <c r="G241" s="40">
        <f t="shared" si="31"/>
        <v>0</v>
      </c>
      <c r="H241" s="40">
        <f t="shared" si="35"/>
        <v>0</v>
      </c>
      <c r="I241" s="40">
        <f t="shared" si="32"/>
        <v>0</v>
      </c>
      <c r="J241" s="40">
        <f>SUM($H$18:$H241)</f>
        <v>3526598.2433296973</v>
      </c>
    </row>
    <row r="242" spans="1:10" ht="12.75">
      <c r="A242" s="37">
        <f t="shared" si="33"/>
        <v>225</v>
      </c>
      <c r="B242" s="38">
        <f t="shared" si="27"/>
        <v>121659</v>
      </c>
      <c r="C242" s="40">
        <f t="shared" si="34"/>
        <v>0</v>
      </c>
      <c r="D242" s="40">
        <f t="shared" si="28"/>
        <v>288671.60973318765</v>
      </c>
      <c r="E242" s="41">
        <f t="shared" si="29"/>
        <v>0</v>
      </c>
      <c r="F242" s="40">
        <f t="shared" si="30"/>
        <v>0</v>
      </c>
      <c r="G242" s="40">
        <f t="shared" si="31"/>
        <v>0</v>
      </c>
      <c r="H242" s="40">
        <f t="shared" si="35"/>
        <v>0</v>
      </c>
      <c r="I242" s="40">
        <f t="shared" si="32"/>
        <v>0</v>
      </c>
      <c r="J242" s="40">
        <f>SUM($H$18:$H242)</f>
        <v>3526598.2433296973</v>
      </c>
    </row>
    <row r="243" spans="1:10" ht="12.75">
      <c r="A243" s="37">
        <f t="shared" si="33"/>
        <v>226</v>
      </c>
      <c r="B243" s="38">
        <f t="shared" si="27"/>
        <v>122024</v>
      </c>
      <c r="C243" s="40">
        <f t="shared" si="34"/>
        <v>0</v>
      </c>
      <c r="D243" s="40">
        <f t="shared" si="28"/>
        <v>288671.60973318765</v>
      </c>
      <c r="E243" s="41">
        <f t="shared" si="29"/>
        <v>0</v>
      </c>
      <c r="F243" s="40">
        <f t="shared" si="30"/>
        <v>0</v>
      </c>
      <c r="G243" s="40">
        <f t="shared" si="31"/>
        <v>0</v>
      </c>
      <c r="H243" s="40">
        <f t="shared" si="35"/>
        <v>0</v>
      </c>
      <c r="I243" s="40">
        <f t="shared" si="32"/>
        <v>0</v>
      </c>
      <c r="J243" s="40">
        <f>SUM($H$18:$H243)</f>
        <v>3526598.2433296973</v>
      </c>
    </row>
    <row r="244" spans="1:10" ht="12.75">
      <c r="A244" s="37">
        <f t="shared" si="33"/>
        <v>227</v>
      </c>
      <c r="B244" s="38">
        <f t="shared" si="27"/>
        <v>122389</v>
      </c>
      <c r="C244" s="40">
        <f t="shared" si="34"/>
        <v>0</v>
      </c>
      <c r="D244" s="40">
        <f t="shared" si="28"/>
        <v>288671.60973318765</v>
      </c>
      <c r="E244" s="41">
        <f t="shared" si="29"/>
        <v>0</v>
      </c>
      <c r="F244" s="40">
        <f t="shared" si="30"/>
        <v>0</v>
      </c>
      <c r="G244" s="40">
        <f t="shared" si="31"/>
        <v>0</v>
      </c>
      <c r="H244" s="40">
        <f t="shared" si="35"/>
        <v>0</v>
      </c>
      <c r="I244" s="40">
        <f t="shared" si="32"/>
        <v>0</v>
      </c>
      <c r="J244" s="40">
        <f>SUM($H$18:$H244)</f>
        <v>3526598.2433296973</v>
      </c>
    </row>
    <row r="245" spans="1:10" ht="12.75">
      <c r="A245" s="37">
        <f t="shared" si="33"/>
        <v>228</v>
      </c>
      <c r="B245" s="38">
        <f t="shared" si="27"/>
        <v>122754</v>
      </c>
      <c r="C245" s="40">
        <f t="shared" si="34"/>
        <v>0</v>
      </c>
      <c r="D245" s="40">
        <f t="shared" si="28"/>
        <v>288671.60973318765</v>
      </c>
      <c r="E245" s="41">
        <f t="shared" si="29"/>
        <v>0</v>
      </c>
      <c r="F245" s="40">
        <f t="shared" si="30"/>
        <v>0</v>
      </c>
      <c r="G245" s="40">
        <f t="shared" si="31"/>
        <v>0</v>
      </c>
      <c r="H245" s="40">
        <f t="shared" si="35"/>
        <v>0</v>
      </c>
      <c r="I245" s="40">
        <f t="shared" si="32"/>
        <v>0</v>
      </c>
      <c r="J245" s="40">
        <f>SUM($H$18:$H245)</f>
        <v>3526598.2433296973</v>
      </c>
    </row>
    <row r="246" spans="1:10" ht="12.75">
      <c r="A246" s="37">
        <f t="shared" si="33"/>
        <v>229</v>
      </c>
      <c r="B246" s="38">
        <f t="shared" si="27"/>
        <v>123120</v>
      </c>
      <c r="C246" s="40">
        <f t="shared" si="34"/>
        <v>0</v>
      </c>
      <c r="D246" s="40">
        <f t="shared" si="28"/>
        <v>288671.60973318765</v>
      </c>
      <c r="E246" s="41">
        <f t="shared" si="29"/>
        <v>0</v>
      </c>
      <c r="F246" s="40">
        <f t="shared" si="30"/>
        <v>0</v>
      </c>
      <c r="G246" s="40">
        <f t="shared" si="31"/>
        <v>0</v>
      </c>
      <c r="H246" s="40">
        <f t="shared" si="35"/>
        <v>0</v>
      </c>
      <c r="I246" s="40">
        <f t="shared" si="32"/>
        <v>0</v>
      </c>
      <c r="J246" s="40">
        <f>SUM($H$18:$H246)</f>
        <v>3526598.2433296973</v>
      </c>
    </row>
    <row r="247" spans="1:10" ht="12.75">
      <c r="A247" s="37">
        <f t="shared" si="33"/>
        <v>230</v>
      </c>
      <c r="B247" s="38">
        <f t="shared" si="27"/>
        <v>123485</v>
      </c>
      <c r="C247" s="40">
        <f t="shared" si="34"/>
        <v>0</v>
      </c>
      <c r="D247" s="40">
        <f t="shared" si="28"/>
        <v>288671.60973318765</v>
      </c>
      <c r="E247" s="41">
        <f t="shared" si="29"/>
        <v>0</v>
      </c>
      <c r="F247" s="40">
        <f t="shared" si="30"/>
        <v>0</v>
      </c>
      <c r="G247" s="40">
        <f t="shared" si="31"/>
        <v>0</v>
      </c>
      <c r="H247" s="40">
        <f t="shared" si="35"/>
        <v>0</v>
      </c>
      <c r="I247" s="40">
        <f t="shared" si="32"/>
        <v>0</v>
      </c>
      <c r="J247" s="40">
        <f>SUM($H$18:$H247)</f>
        <v>3526598.2433296973</v>
      </c>
    </row>
    <row r="248" spans="1:10" ht="12.75">
      <c r="A248" s="37">
        <f t="shared" si="33"/>
        <v>231</v>
      </c>
      <c r="B248" s="38">
        <f t="shared" si="27"/>
        <v>123850</v>
      </c>
      <c r="C248" s="40">
        <f t="shared" si="34"/>
        <v>0</v>
      </c>
      <c r="D248" s="40">
        <f t="shared" si="28"/>
        <v>288671.60973318765</v>
      </c>
      <c r="E248" s="41">
        <f t="shared" si="29"/>
        <v>0</v>
      </c>
      <c r="F248" s="40">
        <f t="shared" si="30"/>
        <v>0</v>
      </c>
      <c r="G248" s="40">
        <f t="shared" si="31"/>
        <v>0</v>
      </c>
      <c r="H248" s="40">
        <f t="shared" si="35"/>
        <v>0</v>
      </c>
      <c r="I248" s="40">
        <f t="shared" si="32"/>
        <v>0</v>
      </c>
      <c r="J248" s="40">
        <f>SUM($H$18:$H248)</f>
        <v>3526598.2433296973</v>
      </c>
    </row>
    <row r="249" spans="1:10" ht="12.75">
      <c r="A249" s="37">
        <f t="shared" si="33"/>
        <v>232</v>
      </c>
      <c r="B249" s="38">
        <f t="shared" si="27"/>
        <v>124215</v>
      </c>
      <c r="C249" s="40">
        <f t="shared" si="34"/>
        <v>0</v>
      </c>
      <c r="D249" s="40">
        <f t="shared" si="28"/>
        <v>288671.60973318765</v>
      </c>
      <c r="E249" s="41">
        <f t="shared" si="29"/>
        <v>0</v>
      </c>
      <c r="F249" s="40">
        <f t="shared" si="30"/>
        <v>0</v>
      </c>
      <c r="G249" s="40">
        <f t="shared" si="31"/>
        <v>0</v>
      </c>
      <c r="H249" s="40">
        <f t="shared" si="35"/>
        <v>0</v>
      </c>
      <c r="I249" s="40">
        <f t="shared" si="32"/>
        <v>0</v>
      </c>
      <c r="J249" s="40">
        <f>SUM($H$18:$H249)</f>
        <v>3526598.2433296973</v>
      </c>
    </row>
    <row r="250" spans="1:10" ht="12.75">
      <c r="A250" s="37">
        <f t="shared" si="33"/>
        <v>233</v>
      </c>
      <c r="B250" s="38">
        <f t="shared" si="27"/>
        <v>124581</v>
      </c>
      <c r="C250" s="40">
        <f t="shared" si="34"/>
        <v>0</v>
      </c>
      <c r="D250" s="40">
        <f t="shared" si="28"/>
        <v>288671.60973318765</v>
      </c>
      <c r="E250" s="41">
        <f t="shared" si="29"/>
        <v>0</v>
      </c>
      <c r="F250" s="40">
        <f t="shared" si="30"/>
        <v>0</v>
      </c>
      <c r="G250" s="40">
        <f t="shared" si="31"/>
        <v>0</v>
      </c>
      <c r="H250" s="40">
        <f t="shared" si="35"/>
        <v>0</v>
      </c>
      <c r="I250" s="40">
        <f t="shared" si="32"/>
        <v>0</v>
      </c>
      <c r="J250" s="40">
        <f>SUM($H$18:$H250)</f>
        <v>3526598.2433296973</v>
      </c>
    </row>
    <row r="251" spans="1:10" ht="12.75">
      <c r="A251" s="37">
        <f t="shared" si="33"/>
        <v>234</v>
      </c>
      <c r="B251" s="38">
        <f t="shared" si="27"/>
        <v>124946</v>
      </c>
      <c r="C251" s="40">
        <f t="shared" si="34"/>
        <v>0</v>
      </c>
      <c r="D251" s="40">
        <f t="shared" si="28"/>
        <v>288671.60973318765</v>
      </c>
      <c r="E251" s="41">
        <f t="shared" si="29"/>
        <v>0</v>
      </c>
      <c r="F251" s="40">
        <f t="shared" si="30"/>
        <v>0</v>
      </c>
      <c r="G251" s="40">
        <f t="shared" si="31"/>
        <v>0</v>
      </c>
      <c r="H251" s="40">
        <f t="shared" si="35"/>
        <v>0</v>
      </c>
      <c r="I251" s="40">
        <f t="shared" si="32"/>
        <v>0</v>
      </c>
      <c r="J251" s="40">
        <f>SUM($H$18:$H251)</f>
        <v>3526598.2433296973</v>
      </c>
    </row>
    <row r="252" spans="1:10" ht="12.75">
      <c r="A252" s="37">
        <f t="shared" si="33"/>
        <v>235</v>
      </c>
      <c r="B252" s="38">
        <f t="shared" si="27"/>
        <v>125311</v>
      </c>
      <c r="C252" s="40">
        <f t="shared" si="34"/>
        <v>0</v>
      </c>
      <c r="D252" s="40">
        <f t="shared" si="28"/>
        <v>288671.60973318765</v>
      </c>
      <c r="E252" s="41">
        <f t="shared" si="29"/>
        <v>0</v>
      </c>
      <c r="F252" s="40">
        <f t="shared" si="30"/>
        <v>0</v>
      </c>
      <c r="G252" s="40">
        <f t="shared" si="31"/>
        <v>0</v>
      </c>
      <c r="H252" s="40">
        <f t="shared" si="35"/>
        <v>0</v>
      </c>
      <c r="I252" s="40">
        <f t="shared" si="32"/>
        <v>0</v>
      </c>
      <c r="J252" s="40">
        <f>SUM($H$18:$H252)</f>
        <v>3526598.2433296973</v>
      </c>
    </row>
    <row r="253" spans="1:10" ht="12.75">
      <c r="A253" s="37">
        <f t="shared" si="33"/>
        <v>236</v>
      </c>
      <c r="B253" s="38">
        <f t="shared" si="27"/>
        <v>125676</v>
      </c>
      <c r="C253" s="40">
        <f t="shared" si="34"/>
        <v>0</v>
      </c>
      <c r="D253" s="40">
        <f t="shared" si="28"/>
        <v>288671.60973318765</v>
      </c>
      <c r="E253" s="41">
        <f t="shared" si="29"/>
        <v>0</v>
      </c>
      <c r="F253" s="40">
        <f t="shared" si="30"/>
        <v>0</v>
      </c>
      <c r="G253" s="40">
        <f t="shared" si="31"/>
        <v>0</v>
      </c>
      <c r="H253" s="40">
        <f t="shared" si="35"/>
        <v>0</v>
      </c>
      <c r="I253" s="40">
        <f t="shared" si="32"/>
        <v>0</v>
      </c>
      <c r="J253" s="40">
        <f>SUM($H$18:$H253)</f>
        <v>3526598.2433296973</v>
      </c>
    </row>
    <row r="254" spans="1:10" ht="12.75">
      <c r="A254" s="37">
        <f t="shared" si="33"/>
        <v>237</v>
      </c>
      <c r="B254" s="38">
        <f t="shared" si="27"/>
        <v>126042</v>
      </c>
      <c r="C254" s="40">
        <f t="shared" si="34"/>
        <v>0</v>
      </c>
      <c r="D254" s="40">
        <f t="shared" si="28"/>
        <v>288671.60973318765</v>
      </c>
      <c r="E254" s="41">
        <f t="shared" si="29"/>
        <v>0</v>
      </c>
      <c r="F254" s="40">
        <f t="shared" si="30"/>
        <v>0</v>
      </c>
      <c r="G254" s="40">
        <f t="shared" si="31"/>
        <v>0</v>
      </c>
      <c r="H254" s="40">
        <f t="shared" si="35"/>
        <v>0</v>
      </c>
      <c r="I254" s="40">
        <f t="shared" si="32"/>
        <v>0</v>
      </c>
      <c r="J254" s="40">
        <f>SUM($H$18:$H254)</f>
        <v>3526598.2433296973</v>
      </c>
    </row>
    <row r="255" spans="1:10" ht="12.75">
      <c r="A255" s="37">
        <f t="shared" si="33"/>
        <v>238</v>
      </c>
      <c r="B255" s="38">
        <f t="shared" si="27"/>
        <v>126407</v>
      </c>
      <c r="C255" s="40">
        <f t="shared" si="34"/>
        <v>0</v>
      </c>
      <c r="D255" s="40">
        <f t="shared" si="28"/>
        <v>288671.60973318765</v>
      </c>
      <c r="E255" s="41">
        <f t="shared" si="29"/>
        <v>0</v>
      </c>
      <c r="F255" s="40">
        <f t="shared" si="30"/>
        <v>0</v>
      </c>
      <c r="G255" s="40">
        <f t="shared" si="31"/>
        <v>0</v>
      </c>
      <c r="H255" s="40">
        <f t="shared" si="35"/>
        <v>0</v>
      </c>
      <c r="I255" s="40">
        <f t="shared" si="32"/>
        <v>0</v>
      </c>
      <c r="J255" s="40">
        <f>SUM($H$18:$H255)</f>
        <v>3526598.2433296973</v>
      </c>
    </row>
    <row r="256" spans="1:10" ht="12.75">
      <c r="A256" s="37">
        <f t="shared" si="33"/>
        <v>239</v>
      </c>
      <c r="B256" s="38">
        <f t="shared" si="27"/>
        <v>126772</v>
      </c>
      <c r="C256" s="40">
        <f t="shared" si="34"/>
        <v>0</v>
      </c>
      <c r="D256" s="40">
        <f t="shared" si="28"/>
        <v>288671.60973318765</v>
      </c>
      <c r="E256" s="41">
        <f t="shared" si="29"/>
        <v>0</v>
      </c>
      <c r="F256" s="40">
        <f t="shared" si="30"/>
        <v>0</v>
      </c>
      <c r="G256" s="40">
        <f t="shared" si="31"/>
        <v>0</v>
      </c>
      <c r="H256" s="40">
        <f t="shared" si="35"/>
        <v>0</v>
      </c>
      <c r="I256" s="40">
        <f t="shared" si="32"/>
        <v>0</v>
      </c>
      <c r="J256" s="40">
        <f>SUM($H$18:$H256)</f>
        <v>3526598.2433296973</v>
      </c>
    </row>
    <row r="257" spans="1:10" ht="12.75">
      <c r="A257" s="37">
        <f t="shared" si="33"/>
        <v>240</v>
      </c>
      <c r="B257" s="38">
        <f t="shared" si="27"/>
        <v>127137</v>
      </c>
      <c r="C257" s="40">
        <f t="shared" si="34"/>
        <v>0</v>
      </c>
      <c r="D257" s="40">
        <f t="shared" si="28"/>
        <v>288671.60973318765</v>
      </c>
      <c r="E257" s="41">
        <f t="shared" si="29"/>
        <v>0</v>
      </c>
      <c r="F257" s="40">
        <f t="shared" si="30"/>
        <v>0</v>
      </c>
      <c r="G257" s="40">
        <f t="shared" si="31"/>
        <v>0</v>
      </c>
      <c r="H257" s="40">
        <f t="shared" si="35"/>
        <v>0</v>
      </c>
      <c r="I257" s="40">
        <f t="shared" si="32"/>
        <v>0</v>
      </c>
      <c r="J257" s="40">
        <f>SUM($H$18:$H257)</f>
        <v>3526598.2433296973</v>
      </c>
    </row>
    <row r="258" spans="1:10" ht="12.75">
      <c r="A258" s="37">
        <f t="shared" si="33"/>
        <v>241</v>
      </c>
      <c r="B258" s="38">
        <f t="shared" si="27"/>
        <v>127503</v>
      </c>
      <c r="C258" s="40">
        <f t="shared" si="34"/>
        <v>0</v>
      </c>
      <c r="D258" s="40">
        <f t="shared" si="28"/>
        <v>288671.60973318765</v>
      </c>
      <c r="E258" s="41">
        <f t="shared" si="29"/>
        <v>0</v>
      </c>
      <c r="F258" s="40">
        <f t="shared" si="30"/>
        <v>0</v>
      </c>
      <c r="G258" s="40">
        <f t="shared" si="31"/>
        <v>0</v>
      </c>
      <c r="H258" s="40">
        <f t="shared" si="35"/>
        <v>0</v>
      </c>
      <c r="I258" s="40">
        <f t="shared" si="32"/>
        <v>0</v>
      </c>
      <c r="J258" s="40">
        <f>SUM($H$18:$H258)</f>
        <v>3526598.2433296973</v>
      </c>
    </row>
    <row r="259" spans="1:10" ht="12.75">
      <c r="A259" s="37">
        <f t="shared" si="33"/>
        <v>242</v>
      </c>
      <c r="B259" s="38">
        <f t="shared" si="27"/>
        <v>127868</v>
      </c>
      <c r="C259" s="40">
        <f t="shared" si="34"/>
        <v>0</v>
      </c>
      <c r="D259" s="40">
        <f t="shared" si="28"/>
        <v>288671.60973318765</v>
      </c>
      <c r="E259" s="41">
        <f t="shared" si="29"/>
        <v>0</v>
      </c>
      <c r="F259" s="40">
        <f t="shared" si="30"/>
        <v>0</v>
      </c>
      <c r="G259" s="40">
        <f t="shared" si="31"/>
        <v>0</v>
      </c>
      <c r="H259" s="40">
        <f t="shared" si="35"/>
        <v>0</v>
      </c>
      <c r="I259" s="40">
        <f t="shared" si="32"/>
        <v>0</v>
      </c>
      <c r="J259" s="40">
        <f>SUM($H$18:$H259)</f>
        <v>3526598.2433296973</v>
      </c>
    </row>
    <row r="260" spans="1:10" ht="12.75">
      <c r="A260" s="37">
        <f t="shared" si="33"/>
        <v>243</v>
      </c>
      <c r="B260" s="38">
        <f t="shared" si="27"/>
        <v>128233</v>
      </c>
      <c r="C260" s="40">
        <f t="shared" si="34"/>
        <v>0</v>
      </c>
      <c r="D260" s="40">
        <f t="shared" si="28"/>
        <v>288671.60973318765</v>
      </c>
      <c r="E260" s="41">
        <f t="shared" si="29"/>
        <v>0</v>
      </c>
      <c r="F260" s="40">
        <f t="shared" si="30"/>
        <v>0</v>
      </c>
      <c r="G260" s="40">
        <f t="shared" si="31"/>
        <v>0</v>
      </c>
      <c r="H260" s="40">
        <f t="shared" si="35"/>
        <v>0</v>
      </c>
      <c r="I260" s="40">
        <f t="shared" si="32"/>
        <v>0</v>
      </c>
      <c r="J260" s="40">
        <f>SUM($H$18:$H260)</f>
        <v>3526598.2433296973</v>
      </c>
    </row>
    <row r="261" spans="1:10" ht="12.75">
      <c r="A261" s="37">
        <f t="shared" si="33"/>
        <v>244</v>
      </c>
      <c r="B261" s="38">
        <f t="shared" si="27"/>
        <v>128598</v>
      </c>
      <c r="C261" s="40">
        <f t="shared" si="34"/>
        <v>0</v>
      </c>
      <c r="D261" s="40">
        <f t="shared" si="28"/>
        <v>288671.60973318765</v>
      </c>
      <c r="E261" s="41">
        <f t="shared" si="29"/>
        <v>0</v>
      </c>
      <c r="F261" s="40">
        <f t="shared" si="30"/>
        <v>0</v>
      </c>
      <c r="G261" s="40">
        <f t="shared" si="31"/>
        <v>0</v>
      </c>
      <c r="H261" s="40">
        <f t="shared" si="35"/>
        <v>0</v>
      </c>
      <c r="I261" s="40">
        <f t="shared" si="32"/>
        <v>0</v>
      </c>
      <c r="J261" s="40">
        <f>SUM($H$18:$H261)</f>
        <v>3526598.2433296973</v>
      </c>
    </row>
    <row r="262" spans="1:10" ht="12.75">
      <c r="A262" s="37">
        <f t="shared" si="33"/>
        <v>245</v>
      </c>
      <c r="B262" s="38">
        <f t="shared" si="27"/>
        <v>128964</v>
      </c>
      <c r="C262" s="40">
        <f t="shared" si="34"/>
        <v>0</v>
      </c>
      <c r="D262" s="40">
        <f t="shared" si="28"/>
        <v>288671.60973318765</v>
      </c>
      <c r="E262" s="41">
        <f t="shared" si="29"/>
        <v>0</v>
      </c>
      <c r="F262" s="40">
        <f t="shared" si="30"/>
        <v>0</v>
      </c>
      <c r="G262" s="40">
        <f t="shared" si="31"/>
        <v>0</v>
      </c>
      <c r="H262" s="40">
        <f t="shared" si="35"/>
        <v>0</v>
      </c>
      <c r="I262" s="40">
        <f t="shared" si="32"/>
        <v>0</v>
      </c>
      <c r="J262" s="40">
        <f>SUM($H$18:$H262)</f>
        <v>3526598.2433296973</v>
      </c>
    </row>
    <row r="263" spans="1:10" ht="12.75">
      <c r="A263" s="37">
        <f t="shared" si="33"/>
        <v>246</v>
      </c>
      <c r="B263" s="38">
        <f t="shared" si="27"/>
        <v>129329</v>
      </c>
      <c r="C263" s="40">
        <f t="shared" si="34"/>
        <v>0</v>
      </c>
      <c r="D263" s="40">
        <f t="shared" si="28"/>
        <v>288671.60973318765</v>
      </c>
      <c r="E263" s="41">
        <f t="shared" si="29"/>
        <v>0</v>
      </c>
      <c r="F263" s="40">
        <f t="shared" si="30"/>
        <v>0</v>
      </c>
      <c r="G263" s="40">
        <f t="shared" si="31"/>
        <v>0</v>
      </c>
      <c r="H263" s="40">
        <f t="shared" si="35"/>
        <v>0</v>
      </c>
      <c r="I263" s="40">
        <f t="shared" si="32"/>
        <v>0</v>
      </c>
      <c r="J263" s="40">
        <f>SUM($H$18:$H263)</f>
        <v>3526598.2433296973</v>
      </c>
    </row>
    <row r="264" spans="1:10" ht="12.75">
      <c r="A264" s="37">
        <f t="shared" si="33"/>
        <v>247</v>
      </c>
      <c r="B264" s="38">
        <f t="shared" si="27"/>
        <v>129694</v>
      </c>
      <c r="C264" s="40">
        <f t="shared" si="34"/>
        <v>0</v>
      </c>
      <c r="D264" s="40">
        <f t="shared" si="28"/>
        <v>288671.60973318765</v>
      </c>
      <c r="E264" s="41">
        <f t="shared" si="29"/>
        <v>0</v>
      </c>
      <c r="F264" s="40">
        <f t="shared" si="30"/>
        <v>0</v>
      </c>
      <c r="G264" s="40">
        <f t="shared" si="31"/>
        <v>0</v>
      </c>
      <c r="H264" s="40">
        <f t="shared" si="35"/>
        <v>0</v>
      </c>
      <c r="I264" s="40">
        <f t="shared" si="32"/>
        <v>0</v>
      </c>
      <c r="J264" s="40">
        <f>SUM($H$18:$H264)</f>
        <v>3526598.2433296973</v>
      </c>
    </row>
    <row r="265" spans="1:10" ht="12.75">
      <c r="A265" s="37">
        <f t="shared" si="33"/>
        <v>248</v>
      </c>
      <c r="B265" s="38">
        <f t="shared" si="27"/>
        <v>130059</v>
      </c>
      <c r="C265" s="40">
        <f t="shared" si="34"/>
        <v>0</v>
      </c>
      <c r="D265" s="40">
        <f t="shared" si="28"/>
        <v>288671.60973318765</v>
      </c>
      <c r="E265" s="41">
        <f t="shared" si="29"/>
        <v>0</v>
      </c>
      <c r="F265" s="40">
        <f t="shared" si="30"/>
        <v>0</v>
      </c>
      <c r="G265" s="40">
        <f t="shared" si="31"/>
        <v>0</v>
      </c>
      <c r="H265" s="40">
        <f t="shared" si="35"/>
        <v>0</v>
      </c>
      <c r="I265" s="40">
        <f t="shared" si="32"/>
        <v>0</v>
      </c>
      <c r="J265" s="40">
        <f>SUM($H$18:$H265)</f>
        <v>3526598.2433296973</v>
      </c>
    </row>
    <row r="266" spans="1:10" ht="12.75">
      <c r="A266" s="37">
        <f t="shared" si="33"/>
        <v>249</v>
      </c>
      <c r="B266" s="38">
        <f t="shared" si="27"/>
        <v>130425</v>
      </c>
      <c r="C266" s="40">
        <f t="shared" si="34"/>
        <v>0</v>
      </c>
      <c r="D266" s="40">
        <f t="shared" si="28"/>
        <v>288671.60973318765</v>
      </c>
      <c r="E266" s="41">
        <f t="shared" si="29"/>
        <v>0</v>
      </c>
      <c r="F266" s="40">
        <f t="shared" si="30"/>
        <v>0</v>
      </c>
      <c r="G266" s="40">
        <f t="shared" si="31"/>
        <v>0</v>
      </c>
      <c r="H266" s="40">
        <f t="shared" si="35"/>
        <v>0</v>
      </c>
      <c r="I266" s="40">
        <f t="shared" si="32"/>
        <v>0</v>
      </c>
      <c r="J266" s="40">
        <f>SUM($H$18:$H266)</f>
        <v>3526598.2433296973</v>
      </c>
    </row>
    <row r="267" spans="1:10" ht="12.75">
      <c r="A267" s="37">
        <f t="shared" si="33"/>
        <v>250</v>
      </c>
      <c r="B267" s="38">
        <f t="shared" si="27"/>
        <v>130790</v>
      </c>
      <c r="C267" s="40">
        <f t="shared" si="34"/>
        <v>0</v>
      </c>
      <c r="D267" s="40">
        <f t="shared" si="28"/>
        <v>288671.60973318765</v>
      </c>
      <c r="E267" s="41">
        <f t="shared" si="29"/>
        <v>0</v>
      </c>
      <c r="F267" s="40">
        <f t="shared" si="30"/>
        <v>0</v>
      </c>
      <c r="G267" s="40">
        <f t="shared" si="31"/>
        <v>0</v>
      </c>
      <c r="H267" s="40">
        <f t="shared" si="35"/>
        <v>0</v>
      </c>
      <c r="I267" s="40">
        <f t="shared" si="32"/>
        <v>0</v>
      </c>
      <c r="J267" s="40">
        <f>SUM($H$18:$H267)</f>
        <v>3526598.2433296973</v>
      </c>
    </row>
    <row r="268" spans="1:10" ht="12.75">
      <c r="A268" s="37">
        <f t="shared" si="33"/>
        <v>251</v>
      </c>
      <c r="B268" s="38">
        <f t="shared" si="27"/>
        <v>131155</v>
      </c>
      <c r="C268" s="40">
        <f t="shared" si="34"/>
        <v>0</v>
      </c>
      <c r="D268" s="40">
        <f t="shared" si="28"/>
        <v>288671.60973318765</v>
      </c>
      <c r="E268" s="41">
        <f t="shared" si="29"/>
        <v>0</v>
      </c>
      <c r="F268" s="40">
        <f t="shared" si="30"/>
        <v>0</v>
      </c>
      <c r="G268" s="40">
        <f t="shared" si="31"/>
        <v>0</v>
      </c>
      <c r="H268" s="40">
        <f t="shared" si="35"/>
        <v>0</v>
      </c>
      <c r="I268" s="40">
        <f t="shared" si="32"/>
        <v>0</v>
      </c>
      <c r="J268" s="40">
        <f>SUM($H$18:$H268)</f>
        <v>3526598.2433296973</v>
      </c>
    </row>
    <row r="269" spans="1:10" ht="12.75">
      <c r="A269" s="37">
        <f t="shared" si="33"/>
        <v>252</v>
      </c>
      <c r="B269" s="38">
        <f t="shared" si="27"/>
        <v>131520</v>
      </c>
      <c r="C269" s="40">
        <f t="shared" si="34"/>
        <v>0</v>
      </c>
      <c r="D269" s="40">
        <f t="shared" si="28"/>
        <v>288671.60973318765</v>
      </c>
      <c r="E269" s="41">
        <f t="shared" si="29"/>
        <v>0</v>
      </c>
      <c r="F269" s="40">
        <f t="shared" si="30"/>
        <v>0</v>
      </c>
      <c r="G269" s="40">
        <f t="shared" si="31"/>
        <v>0</v>
      </c>
      <c r="H269" s="40">
        <f t="shared" si="35"/>
        <v>0</v>
      </c>
      <c r="I269" s="40">
        <f t="shared" si="32"/>
        <v>0</v>
      </c>
      <c r="J269" s="40">
        <f>SUM($H$18:$H269)</f>
        <v>3526598.2433296973</v>
      </c>
    </row>
    <row r="270" spans="1:10" ht="12.75">
      <c r="A270" s="37">
        <f t="shared" si="33"/>
        <v>253</v>
      </c>
      <c r="B270" s="38">
        <f t="shared" si="27"/>
        <v>131886</v>
      </c>
      <c r="C270" s="40">
        <f t="shared" si="34"/>
        <v>0</v>
      </c>
      <c r="D270" s="40">
        <f t="shared" si="28"/>
        <v>288671.60973318765</v>
      </c>
      <c r="E270" s="41">
        <f t="shared" si="29"/>
        <v>0</v>
      </c>
      <c r="F270" s="40">
        <f t="shared" si="30"/>
        <v>0</v>
      </c>
      <c r="G270" s="40">
        <f t="shared" si="31"/>
        <v>0</v>
      </c>
      <c r="H270" s="40">
        <f t="shared" si="35"/>
        <v>0</v>
      </c>
      <c r="I270" s="40">
        <f t="shared" si="32"/>
        <v>0</v>
      </c>
      <c r="J270" s="40">
        <f>SUM($H$18:$H270)</f>
        <v>3526598.2433296973</v>
      </c>
    </row>
    <row r="271" spans="1:10" ht="12.75">
      <c r="A271" s="37">
        <f t="shared" si="33"/>
        <v>254</v>
      </c>
      <c r="B271" s="38">
        <f t="shared" si="27"/>
        <v>132251</v>
      </c>
      <c r="C271" s="40">
        <f t="shared" si="34"/>
        <v>0</v>
      </c>
      <c r="D271" s="40">
        <f t="shared" si="28"/>
        <v>288671.60973318765</v>
      </c>
      <c r="E271" s="41">
        <f t="shared" si="29"/>
        <v>0</v>
      </c>
      <c r="F271" s="40">
        <f t="shared" si="30"/>
        <v>0</v>
      </c>
      <c r="G271" s="40">
        <f t="shared" si="31"/>
        <v>0</v>
      </c>
      <c r="H271" s="40">
        <f t="shared" si="35"/>
        <v>0</v>
      </c>
      <c r="I271" s="40">
        <f t="shared" si="32"/>
        <v>0</v>
      </c>
      <c r="J271" s="40">
        <f>SUM($H$18:$H271)</f>
        <v>3526598.2433296973</v>
      </c>
    </row>
    <row r="272" spans="1:10" ht="12.75">
      <c r="A272" s="37">
        <f t="shared" si="33"/>
        <v>255</v>
      </c>
      <c r="B272" s="38">
        <f t="shared" si="27"/>
        <v>132616</v>
      </c>
      <c r="C272" s="40">
        <f t="shared" si="34"/>
        <v>0</v>
      </c>
      <c r="D272" s="40">
        <f t="shared" si="28"/>
        <v>288671.60973318765</v>
      </c>
      <c r="E272" s="41">
        <f t="shared" si="29"/>
        <v>0</v>
      </c>
      <c r="F272" s="40">
        <f t="shared" si="30"/>
        <v>0</v>
      </c>
      <c r="G272" s="40">
        <f t="shared" si="31"/>
        <v>0</v>
      </c>
      <c r="H272" s="40">
        <f t="shared" si="35"/>
        <v>0</v>
      </c>
      <c r="I272" s="40">
        <f t="shared" si="32"/>
        <v>0</v>
      </c>
      <c r="J272" s="40">
        <f>SUM($H$18:$H272)</f>
        <v>3526598.2433296973</v>
      </c>
    </row>
    <row r="273" spans="1:10" ht="12.75">
      <c r="A273" s="37">
        <f t="shared" si="33"/>
        <v>256</v>
      </c>
      <c r="B273" s="38">
        <f t="shared" si="27"/>
        <v>132981</v>
      </c>
      <c r="C273" s="40">
        <f t="shared" si="34"/>
        <v>0</v>
      </c>
      <c r="D273" s="40">
        <f t="shared" si="28"/>
        <v>288671.60973318765</v>
      </c>
      <c r="E273" s="41">
        <f t="shared" si="29"/>
        <v>0</v>
      </c>
      <c r="F273" s="40">
        <f t="shared" si="30"/>
        <v>0</v>
      </c>
      <c r="G273" s="40">
        <f t="shared" si="31"/>
        <v>0</v>
      </c>
      <c r="H273" s="40">
        <f t="shared" si="35"/>
        <v>0</v>
      </c>
      <c r="I273" s="40">
        <f t="shared" si="32"/>
        <v>0</v>
      </c>
      <c r="J273" s="40">
        <f>SUM($H$18:$H273)</f>
        <v>3526598.2433296973</v>
      </c>
    </row>
    <row r="274" spans="1:10" ht="12.75">
      <c r="A274" s="37">
        <f t="shared" si="33"/>
        <v>257</v>
      </c>
      <c r="B274" s="38">
        <f aca="true" t="shared" si="36" ref="B274:B337">IF(Pay_Num&lt;&gt;"",DATE(YEAR(Loan_Start),MONTH(Loan_Start)+(Pay_Num)*12/Num_Pmt_Per_Year,DAY(Loan_Start)),"")</f>
        <v>133347</v>
      </c>
      <c r="C274" s="40">
        <f t="shared" si="34"/>
        <v>0</v>
      </c>
      <c r="D274" s="40">
        <f aca="true" t="shared" si="37" ref="D274:D337">IF(Pay_Num&lt;&gt;"",Scheduled_Monthly_Payment,"")</f>
        <v>288671.60973318765</v>
      </c>
      <c r="E274" s="41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0">
        <f aca="true" t="shared" si="39" ref="F274:F337">IF(AND(Pay_Num&lt;&gt;"",Sched_Pay+Extra_Pay&lt;Beg_Bal),Sched_Pay+Extra_Pay,IF(Pay_Num&lt;&gt;"",Beg_Bal,""))</f>
        <v>0</v>
      </c>
      <c r="G274" s="40">
        <f aca="true" t="shared" si="40" ref="G274:G337">IF(Pay_Num&lt;&gt;"",Total_Pay-Int,"")</f>
        <v>0</v>
      </c>
      <c r="H274" s="40">
        <f t="shared" si="35"/>
        <v>0</v>
      </c>
      <c r="I274" s="40">
        <f aca="true" t="shared" si="41" ref="I274:I337">IF(AND(Pay_Num&lt;&gt;"",Sched_Pay+Extra_Pay&lt;Beg_Bal),Beg_Bal-Princ,IF(Pay_Num&lt;&gt;"",0,""))</f>
        <v>0</v>
      </c>
      <c r="J274" s="40">
        <f>SUM($H$18:$H274)</f>
        <v>3526598.2433296973</v>
      </c>
    </row>
    <row r="275" spans="1:10" ht="12.75">
      <c r="A275" s="37">
        <f aca="true" t="shared" si="42" ref="A275:A338">IF(Values_Entered,A274+1,"")</f>
        <v>258</v>
      </c>
      <c r="B275" s="38">
        <f t="shared" si="36"/>
        <v>133712</v>
      </c>
      <c r="C275" s="40">
        <f aca="true" t="shared" si="43" ref="C275:C338">IF(Pay_Num&lt;&gt;"",I274,"")</f>
        <v>0</v>
      </c>
      <c r="D275" s="40">
        <f t="shared" si="37"/>
        <v>288671.60973318765</v>
      </c>
      <c r="E275" s="41">
        <f t="shared" si="38"/>
        <v>0</v>
      </c>
      <c r="F275" s="40">
        <f t="shared" si="39"/>
        <v>0</v>
      </c>
      <c r="G275" s="40">
        <f t="shared" si="40"/>
        <v>0</v>
      </c>
      <c r="H275" s="40">
        <f aca="true" t="shared" si="44" ref="H275:H338">IF(Pay_Num&lt;&gt;"",Beg_Bal*Interest_Rate/Num_Pmt_Per_Year,"")</f>
        <v>0</v>
      </c>
      <c r="I275" s="40">
        <f t="shared" si="41"/>
        <v>0</v>
      </c>
      <c r="J275" s="40">
        <f>SUM($H$18:$H275)</f>
        <v>3526598.2433296973</v>
      </c>
    </row>
    <row r="276" spans="1:10" ht="12.75">
      <c r="A276" s="37">
        <f t="shared" si="42"/>
        <v>259</v>
      </c>
      <c r="B276" s="38">
        <f t="shared" si="36"/>
        <v>134077</v>
      </c>
      <c r="C276" s="40">
        <f t="shared" si="43"/>
        <v>0</v>
      </c>
      <c r="D276" s="40">
        <f t="shared" si="37"/>
        <v>288671.60973318765</v>
      </c>
      <c r="E276" s="41">
        <f t="shared" si="38"/>
        <v>0</v>
      </c>
      <c r="F276" s="40">
        <f t="shared" si="39"/>
        <v>0</v>
      </c>
      <c r="G276" s="40">
        <f t="shared" si="40"/>
        <v>0</v>
      </c>
      <c r="H276" s="40">
        <f t="shared" si="44"/>
        <v>0</v>
      </c>
      <c r="I276" s="40">
        <f t="shared" si="41"/>
        <v>0</v>
      </c>
      <c r="J276" s="40">
        <f>SUM($H$18:$H276)</f>
        <v>3526598.2433296973</v>
      </c>
    </row>
    <row r="277" spans="1:10" ht="12.75">
      <c r="A277" s="37">
        <f t="shared" si="42"/>
        <v>260</v>
      </c>
      <c r="B277" s="38">
        <f t="shared" si="36"/>
        <v>134442</v>
      </c>
      <c r="C277" s="40">
        <f t="shared" si="43"/>
        <v>0</v>
      </c>
      <c r="D277" s="40">
        <f t="shared" si="37"/>
        <v>288671.60973318765</v>
      </c>
      <c r="E277" s="41">
        <f t="shared" si="38"/>
        <v>0</v>
      </c>
      <c r="F277" s="40">
        <f t="shared" si="39"/>
        <v>0</v>
      </c>
      <c r="G277" s="40">
        <f t="shared" si="40"/>
        <v>0</v>
      </c>
      <c r="H277" s="40">
        <f t="shared" si="44"/>
        <v>0</v>
      </c>
      <c r="I277" s="40">
        <f t="shared" si="41"/>
        <v>0</v>
      </c>
      <c r="J277" s="40">
        <f>SUM($H$18:$H277)</f>
        <v>3526598.2433296973</v>
      </c>
    </row>
    <row r="278" spans="1:10" ht="12.75">
      <c r="A278" s="37">
        <f t="shared" si="42"/>
        <v>261</v>
      </c>
      <c r="B278" s="38">
        <f t="shared" si="36"/>
        <v>134808</v>
      </c>
      <c r="C278" s="40">
        <f t="shared" si="43"/>
        <v>0</v>
      </c>
      <c r="D278" s="40">
        <f t="shared" si="37"/>
        <v>288671.60973318765</v>
      </c>
      <c r="E278" s="41">
        <f t="shared" si="38"/>
        <v>0</v>
      </c>
      <c r="F278" s="40">
        <f t="shared" si="39"/>
        <v>0</v>
      </c>
      <c r="G278" s="40">
        <f t="shared" si="40"/>
        <v>0</v>
      </c>
      <c r="H278" s="40">
        <f t="shared" si="44"/>
        <v>0</v>
      </c>
      <c r="I278" s="40">
        <f t="shared" si="41"/>
        <v>0</v>
      </c>
      <c r="J278" s="40">
        <f>SUM($H$18:$H278)</f>
        <v>3526598.2433296973</v>
      </c>
    </row>
    <row r="279" spans="1:10" ht="12.75">
      <c r="A279" s="37">
        <f t="shared" si="42"/>
        <v>262</v>
      </c>
      <c r="B279" s="38">
        <f t="shared" si="36"/>
        <v>135173</v>
      </c>
      <c r="C279" s="40">
        <f t="shared" si="43"/>
        <v>0</v>
      </c>
      <c r="D279" s="40">
        <f t="shared" si="37"/>
        <v>288671.60973318765</v>
      </c>
      <c r="E279" s="41">
        <f t="shared" si="38"/>
        <v>0</v>
      </c>
      <c r="F279" s="40">
        <f t="shared" si="39"/>
        <v>0</v>
      </c>
      <c r="G279" s="40">
        <f t="shared" si="40"/>
        <v>0</v>
      </c>
      <c r="H279" s="40">
        <f t="shared" si="44"/>
        <v>0</v>
      </c>
      <c r="I279" s="40">
        <f t="shared" si="41"/>
        <v>0</v>
      </c>
      <c r="J279" s="40">
        <f>SUM($H$18:$H279)</f>
        <v>3526598.2433296973</v>
      </c>
    </row>
    <row r="280" spans="1:10" ht="12.75">
      <c r="A280" s="37">
        <f t="shared" si="42"/>
        <v>263</v>
      </c>
      <c r="B280" s="38">
        <f t="shared" si="36"/>
        <v>135538</v>
      </c>
      <c r="C280" s="40">
        <f t="shared" si="43"/>
        <v>0</v>
      </c>
      <c r="D280" s="40">
        <f t="shared" si="37"/>
        <v>288671.60973318765</v>
      </c>
      <c r="E280" s="41">
        <f t="shared" si="38"/>
        <v>0</v>
      </c>
      <c r="F280" s="40">
        <f t="shared" si="39"/>
        <v>0</v>
      </c>
      <c r="G280" s="40">
        <f t="shared" si="40"/>
        <v>0</v>
      </c>
      <c r="H280" s="40">
        <f t="shared" si="44"/>
        <v>0</v>
      </c>
      <c r="I280" s="40">
        <f t="shared" si="41"/>
        <v>0</v>
      </c>
      <c r="J280" s="40">
        <f>SUM($H$18:$H280)</f>
        <v>3526598.2433296973</v>
      </c>
    </row>
    <row r="281" spans="1:10" ht="12.75">
      <c r="A281" s="37">
        <f t="shared" si="42"/>
        <v>264</v>
      </c>
      <c r="B281" s="38">
        <f t="shared" si="36"/>
        <v>135903</v>
      </c>
      <c r="C281" s="40">
        <f t="shared" si="43"/>
        <v>0</v>
      </c>
      <c r="D281" s="40">
        <f t="shared" si="37"/>
        <v>288671.60973318765</v>
      </c>
      <c r="E281" s="41">
        <f t="shared" si="38"/>
        <v>0</v>
      </c>
      <c r="F281" s="40">
        <f t="shared" si="39"/>
        <v>0</v>
      </c>
      <c r="G281" s="40">
        <f t="shared" si="40"/>
        <v>0</v>
      </c>
      <c r="H281" s="40">
        <f t="shared" si="44"/>
        <v>0</v>
      </c>
      <c r="I281" s="40">
        <f t="shared" si="41"/>
        <v>0</v>
      </c>
      <c r="J281" s="40">
        <f>SUM($H$18:$H281)</f>
        <v>3526598.2433296973</v>
      </c>
    </row>
    <row r="282" spans="1:10" ht="12.75">
      <c r="A282" s="37">
        <f t="shared" si="42"/>
        <v>265</v>
      </c>
      <c r="B282" s="38">
        <f t="shared" si="36"/>
        <v>136269</v>
      </c>
      <c r="C282" s="40">
        <f t="shared" si="43"/>
        <v>0</v>
      </c>
      <c r="D282" s="40">
        <f t="shared" si="37"/>
        <v>288671.60973318765</v>
      </c>
      <c r="E282" s="41">
        <f t="shared" si="38"/>
        <v>0</v>
      </c>
      <c r="F282" s="40">
        <f t="shared" si="39"/>
        <v>0</v>
      </c>
      <c r="G282" s="40">
        <f t="shared" si="40"/>
        <v>0</v>
      </c>
      <c r="H282" s="40">
        <f t="shared" si="44"/>
        <v>0</v>
      </c>
      <c r="I282" s="40">
        <f t="shared" si="41"/>
        <v>0</v>
      </c>
      <c r="J282" s="40">
        <f>SUM($H$18:$H282)</f>
        <v>3526598.2433296973</v>
      </c>
    </row>
    <row r="283" spans="1:10" ht="12.75">
      <c r="A283" s="37">
        <f t="shared" si="42"/>
        <v>266</v>
      </c>
      <c r="B283" s="38">
        <f t="shared" si="36"/>
        <v>136634</v>
      </c>
      <c r="C283" s="40">
        <f t="shared" si="43"/>
        <v>0</v>
      </c>
      <c r="D283" s="40">
        <f t="shared" si="37"/>
        <v>288671.60973318765</v>
      </c>
      <c r="E283" s="41">
        <f t="shared" si="38"/>
        <v>0</v>
      </c>
      <c r="F283" s="40">
        <f t="shared" si="39"/>
        <v>0</v>
      </c>
      <c r="G283" s="40">
        <f t="shared" si="40"/>
        <v>0</v>
      </c>
      <c r="H283" s="40">
        <f t="shared" si="44"/>
        <v>0</v>
      </c>
      <c r="I283" s="40">
        <f t="shared" si="41"/>
        <v>0</v>
      </c>
      <c r="J283" s="40">
        <f>SUM($H$18:$H283)</f>
        <v>3526598.2433296973</v>
      </c>
    </row>
    <row r="284" spans="1:10" ht="12.75">
      <c r="A284" s="37">
        <f t="shared" si="42"/>
        <v>267</v>
      </c>
      <c r="B284" s="38">
        <f t="shared" si="36"/>
        <v>136999</v>
      </c>
      <c r="C284" s="40">
        <f t="shared" si="43"/>
        <v>0</v>
      </c>
      <c r="D284" s="40">
        <f t="shared" si="37"/>
        <v>288671.60973318765</v>
      </c>
      <c r="E284" s="41">
        <f t="shared" si="38"/>
        <v>0</v>
      </c>
      <c r="F284" s="40">
        <f t="shared" si="39"/>
        <v>0</v>
      </c>
      <c r="G284" s="40">
        <f t="shared" si="40"/>
        <v>0</v>
      </c>
      <c r="H284" s="40">
        <f t="shared" si="44"/>
        <v>0</v>
      </c>
      <c r="I284" s="40">
        <f t="shared" si="41"/>
        <v>0</v>
      </c>
      <c r="J284" s="40">
        <f>SUM($H$18:$H284)</f>
        <v>3526598.2433296973</v>
      </c>
    </row>
    <row r="285" spans="1:10" ht="12.75">
      <c r="A285" s="37">
        <f t="shared" si="42"/>
        <v>268</v>
      </c>
      <c r="B285" s="38">
        <f t="shared" si="36"/>
        <v>137364</v>
      </c>
      <c r="C285" s="40">
        <f t="shared" si="43"/>
        <v>0</v>
      </c>
      <c r="D285" s="40">
        <f t="shared" si="37"/>
        <v>288671.60973318765</v>
      </c>
      <c r="E285" s="41">
        <f t="shared" si="38"/>
        <v>0</v>
      </c>
      <c r="F285" s="40">
        <f t="shared" si="39"/>
        <v>0</v>
      </c>
      <c r="G285" s="40">
        <f t="shared" si="40"/>
        <v>0</v>
      </c>
      <c r="H285" s="40">
        <f t="shared" si="44"/>
        <v>0</v>
      </c>
      <c r="I285" s="40">
        <f t="shared" si="41"/>
        <v>0</v>
      </c>
      <c r="J285" s="40">
        <f>SUM($H$18:$H285)</f>
        <v>3526598.2433296973</v>
      </c>
    </row>
    <row r="286" spans="1:10" ht="12.75">
      <c r="A286" s="37">
        <f t="shared" si="42"/>
        <v>269</v>
      </c>
      <c r="B286" s="38">
        <f t="shared" si="36"/>
        <v>137730</v>
      </c>
      <c r="C286" s="40">
        <f t="shared" si="43"/>
        <v>0</v>
      </c>
      <c r="D286" s="40">
        <f t="shared" si="37"/>
        <v>288671.60973318765</v>
      </c>
      <c r="E286" s="41">
        <f t="shared" si="38"/>
        <v>0</v>
      </c>
      <c r="F286" s="40">
        <f t="shared" si="39"/>
        <v>0</v>
      </c>
      <c r="G286" s="40">
        <f t="shared" si="40"/>
        <v>0</v>
      </c>
      <c r="H286" s="40">
        <f t="shared" si="44"/>
        <v>0</v>
      </c>
      <c r="I286" s="40">
        <f t="shared" si="41"/>
        <v>0</v>
      </c>
      <c r="J286" s="40">
        <f>SUM($H$18:$H286)</f>
        <v>3526598.2433296973</v>
      </c>
    </row>
    <row r="287" spans="1:10" ht="12.75">
      <c r="A287" s="37">
        <f t="shared" si="42"/>
        <v>270</v>
      </c>
      <c r="B287" s="38">
        <f t="shared" si="36"/>
        <v>138095</v>
      </c>
      <c r="C287" s="40">
        <f t="shared" si="43"/>
        <v>0</v>
      </c>
      <c r="D287" s="40">
        <f t="shared" si="37"/>
        <v>288671.60973318765</v>
      </c>
      <c r="E287" s="41">
        <f t="shared" si="38"/>
        <v>0</v>
      </c>
      <c r="F287" s="40">
        <f t="shared" si="39"/>
        <v>0</v>
      </c>
      <c r="G287" s="40">
        <f t="shared" si="40"/>
        <v>0</v>
      </c>
      <c r="H287" s="40">
        <f t="shared" si="44"/>
        <v>0</v>
      </c>
      <c r="I287" s="40">
        <f t="shared" si="41"/>
        <v>0</v>
      </c>
      <c r="J287" s="40">
        <f>SUM($H$18:$H287)</f>
        <v>3526598.2433296973</v>
      </c>
    </row>
    <row r="288" spans="1:10" ht="12.75">
      <c r="A288" s="37">
        <f t="shared" si="42"/>
        <v>271</v>
      </c>
      <c r="B288" s="38">
        <f t="shared" si="36"/>
        <v>138460</v>
      </c>
      <c r="C288" s="40">
        <f t="shared" si="43"/>
        <v>0</v>
      </c>
      <c r="D288" s="40">
        <f t="shared" si="37"/>
        <v>288671.60973318765</v>
      </c>
      <c r="E288" s="41">
        <f t="shared" si="38"/>
        <v>0</v>
      </c>
      <c r="F288" s="40">
        <f t="shared" si="39"/>
        <v>0</v>
      </c>
      <c r="G288" s="40">
        <f t="shared" si="40"/>
        <v>0</v>
      </c>
      <c r="H288" s="40">
        <f t="shared" si="44"/>
        <v>0</v>
      </c>
      <c r="I288" s="40">
        <f t="shared" si="41"/>
        <v>0</v>
      </c>
      <c r="J288" s="40">
        <f>SUM($H$18:$H288)</f>
        <v>3526598.2433296973</v>
      </c>
    </row>
    <row r="289" spans="1:10" ht="12.75">
      <c r="A289" s="37">
        <f t="shared" si="42"/>
        <v>272</v>
      </c>
      <c r="B289" s="38">
        <f t="shared" si="36"/>
        <v>138825</v>
      </c>
      <c r="C289" s="40">
        <f t="shared" si="43"/>
        <v>0</v>
      </c>
      <c r="D289" s="40">
        <f t="shared" si="37"/>
        <v>288671.60973318765</v>
      </c>
      <c r="E289" s="41">
        <f t="shared" si="38"/>
        <v>0</v>
      </c>
      <c r="F289" s="40">
        <f t="shared" si="39"/>
        <v>0</v>
      </c>
      <c r="G289" s="40">
        <f t="shared" si="40"/>
        <v>0</v>
      </c>
      <c r="H289" s="40">
        <f t="shared" si="44"/>
        <v>0</v>
      </c>
      <c r="I289" s="40">
        <f t="shared" si="41"/>
        <v>0</v>
      </c>
      <c r="J289" s="40">
        <f>SUM($H$18:$H289)</f>
        <v>3526598.2433296973</v>
      </c>
    </row>
    <row r="290" spans="1:10" ht="12.75">
      <c r="A290" s="37">
        <f t="shared" si="42"/>
        <v>273</v>
      </c>
      <c r="B290" s="38">
        <f t="shared" si="36"/>
        <v>139191</v>
      </c>
      <c r="C290" s="40">
        <f t="shared" si="43"/>
        <v>0</v>
      </c>
      <c r="D290" s="40">
        <f t="shared" si="37"/>
        <v>288671.60973318765</v>
      </c>
      <c r="E290" s="41">
        <f t="shared" si="38"/>
        <v>0</v>
      </c>
      <c r="F290" s="40">
        <f t="shared" si="39"/>
        <v>0</v>
      </c>
      <c r="G290" s="40">
        <f t="shared" si="40"/>
        <v>0</v>
      </c>
      <c r="H290" s="40">
        <f t="shared" si="44"/>
        <v>0</v>
      </c>
      <c r="I290" s="40">
        <f t="shared" si="41"/>
        <v>0</v>
      </c>
      <c r="J290" s="40">
        <f>SUM($H$18:$H290)</f>
        <v>3526598.2433296973</v>
      </c>
    </row>
    <row r="291" spans="1:10" ht="12.75">
      <c r="A291" s="37">
        <f t="shared" si="42"/>
        <v>274</v>
      </c>
      <c r="B291" s="38">
        <f t="shared" si="36"/>
        <v>139556</v>
      </c>
      <c r="C291" s="40">
        <f t="shared" si="43"/>
        <v>0</v>
      </c>
      <c r="D291" s="40">
        <f t="shared" si="37"/>
        <v>288671.60973318765</v>
      </c>
      <c r="E291" s="41">
        <f t="shared" si="38"/>
        <v>0</v>
      </c>
      <c r="F291" s="40">
        <f t="shared" si="39"/>
        <v>0</v>
      </c>
      <c r="G291" s="40">
        <f t="shared" si="40"/>
        <v>0</v>
      </c>
      <c r="H291" s="40">
        <f t="shared" si="44"/>
        <v>0</v>
      </c>
      <c r="I291" s="40">
        <f t="shared" si="41"/>
        <v>0</v>
      </c>
      <c r="J291" s="40">
        <f>SUM($H$18:$H291)</f>
        <v>3526598.2433296973</v>
      </c>
    </row>
    <row r="292" spans="1:10" ht="12.75">
      <c r="A292" s="37">
        <f t="shared" si="42"/>
        <v>275</v>
      </c>
      <c r="B292" s="38">
        <f t="shared" si="36"/>
        <v>139921</v>
      </c>
      <c r="C292" s="40">
        <f t="shared" si="43"/>
        <v>0</v>
      </c>
      <c r="D292" s="40">
        <f t="shared" si="37"/>
        <v>288671.60973318765</v>
      </c>
      <c r="E292" s="41">
        <f t="shared" si="38"/>
        <v>0</v>
      </c>
      <c r="F292" s="40">
        <f t="shared" si="39"/>
        <v>0</v>
      </c>
      <c r="G292" s="40">
        <f t="shared" si="40"/>
        <v>0</v>
      </c>
      <c r="H292" s="40">
        <f t="shared" si="44"/>
        <v>0</v>
      </c>
      <c r="I292" s="40">
        <f t="shared" si="41"/>
        <v>0</v>
      </c>
      <c r="J292" s="40">
        <f>SUM($H$18:$H292)</f>
        <v>3526598.2433296973</v>
      </c>
    </row>
    <row r="293" spans="1:10" ht="12.75">
      <c r="A293" s="37">
        <f t="shared" si="42"/>
        <v>276</v>
      </c>
      <c r="B293" s="38">
        <f t="shared" si="36"/>
        <v>140286</v>
      </c>
      <c r="C293" s="40">
        <f t="shared" si="43"/>
        <v>0</v>
      </c>
      <c r="D293" s="40">
        <f t="shared" si="37"/>
        <v>288671.60973318765</v>
      </c>
      <c r="E293" s="41">
        <f t="shared" si="38"/>
        <v>0</v>
      </c>
      <c r="F293" s="40">
        <f t="shared" si="39"/>
        <v>0</v>
      </c>
      <c r="G293" s="40">
        <f t="shared" si="40"/>
        <v>0</v>
      </c>
      <c r="H293" s="40">
        <f t="shared" si="44"/>
        <v>0</v>
      </c>
      <c r="I293" s="40">
        <f t="shared" si="41"/>
        <v>0</v>
      </c>
      <c r="J293" s="40">
        <f>SUM($H$18:$H293)</f>
        <v>3526598.2433296973</v>
      </c>
    </row>
    <row r="294" spans="1:10" ht="12.75">
      <c r="A294" s="37">
        <f t="shared" si="42"/>
        <v>277</v>
      </c>
      <c r="B294" s="38">
        <f t="shared" si="36"/>
        <v>140652</v>
      </c>
      <c r="C294" s="40">
        <f t="shared" si="43"/>
        <v>0</v>
      </c>
      <c r="D294" s="40">
        <f t="shared" si="37"/>
        <v>288671.60973318765</v>
      </c>
      <c r="E294" s="41">
        <f t="shared" si="38"/>
        <v>0</v>
      </c>
      <c r="F294" s="40">
        <f t="shared" si="39"/>
        <v>0</v>
      </c>
      <c r="G294" s="40">
        <f t="shared" si="40"/>
        <v>0</v>
      </c>
      <c r="H294" s="40">
        <f t="shared" si="44"/>
        <v>0</v>
      </c>
      <c r="I294" s="40">
        <f t="shared" si="41"/>
        <v>0</v>
      </c>
      <c r="J294" s="40">
        <f>SUM($H$18:$H294)</f>
        <v>3526598.2433296973</v>
      </c>
    </row>
    <row r="295" spans="1:10" ht="12.75">
      <c r="A295" s="37">
        <f t="shared" si="42"/>
        <v>278</v>
      </c>
      <c r="B295" s="38">
        <f t="shared" si="36"/>
        <v>141017</v>
      </c>
      <c r="C295" s="40">
        <f t="shared" si="43"/>
        <v>0</v>
      </c>
      <c r="D295" s="40">
        <f t="shared" si="37"/>
        <v>288671.60973318765</v>
      </c>
      <c r="E295" s="41">
        <f t="shared" si="38"/>
        <v>0</v>
      </c>
      <c r="F295" s="40">
        <f t="shared" si="39"/>
        <v>0</v>
      </c>
      <c r="G295" s="40">
        <f t="shared" si="40"/>
        <v>0</v>
      </c>
      <c r="H295" s="40">
        <f t="shared" si="44"/>
        <v>0</v>
      </c>
      <c r="I295" s="40">
        <f t="shared" si="41"/>
        <v>0</v>
      </c>
      <c r="J295" s="40">
        <f>SUM($H$18:$H295)</f>
        <v>3526598.2433296973</v>
      </c>
    </row>
    <row r="296" spans="1:10" ht="12.75">
      <c r="A296" s="37">
        <f t="shared" si="42"/>
        <v>279</v>
      </c>
      <c r="B296" s="38">
        <f t="shared" si="36"/>
        <v>141382</v>
      </c>
      <c r="C296" s="40">
        <f t="shared" si="43"/>
        <v>0</v>
      </c>
      <c r="D296" s="40">
        <f t="shared" si="37"/>
        <v>288671.60973318765</v>
      </c>
      <c r="E296" s="41">
        <f t="shared" si="38"/>
        <v>0</v>
      </c>
      <c r="F296" s="40">
        <f t="shared" si="39"/>
        <v>0</v>
      </c>
      <c r="G296" s="40">
        <f t="shared" si="40"/>
        <v>0</v>
      </c>
      <c r="H296" s="40">
        <f t="shared" si="44"/>
        <v>0</v>
      </c>
      <c r="I296" s="40">
        <f t="shared" si="41"/>
        <v>0</v>
      </c>
      <c r="J296" s="40">
        <f>SUM($H$18:$H296)</f>
        <v>3526598.2433296973</v>
      </c>
    </row>
    <row r="297" spans="1:10" ht="12.75">
      <c r="A297" s="37">
        <f t="shared" si="42"/>
        <v>280</v>
      </c>
      <c r="B297" s="38">
        <f t="shared" si="36"/>
        <v>141747</v>
      </c>
      <c r="C297" s="40">
        <f t="shared" si="43"/>
        <v>0</v>
      </c>
      <c r="D297" s="40">
        <f t="shared" si="37"/>
        <v>288671.60973318765</v>
      </c>
      <c r="E297" s="41">
        <f t="shared" si="38"/>
        <v>0</v>
      </c>
      <c r="F297" s="40">
        <f t="shared" si="39"/>
        <v>0</v>
      </c>
      <c r="G297" s="40">
        <f t="shared" si="40"/>
        <v>0</v>
      </c>
      <c r="H297" s="40">
        <f t="shared" si="44"/>
        <v>0</v>
      </c>
      <c r="I297" s="40">
        <f t="shared" si="41"/>
        <v>0</v>
      </c>
      <c r="J297" s="40">
        <f>SUM($H$18:$H297)</f>
        <v>3526598.2433296973</v>
      </c>
    </row>
    <row r="298" spans="1:10" ht="12.75">
      <c r="A298" s="37">
        <f t="shared" si="42"/>
        <v>281</v>
      </c>
      <c r="B298" s="38">
        <f t="shared" si="36"/>
        <v>142113</v>
      </c>
      <c r="C298" s="40">
        <f t="shared" si="43"/>
        <v>0</v>
      </c>
      <c r="D298" s="40">
        <f t="shared" si="37"/>
        <v>288671.60973318765</v>
      </c>
      <c r="E298" s="41">
        <f t="shared" si="38"/>
        <v>0</v>
      </c>
      <c r="F298" s="40">
        <f t="shared" si="39"/>
        <v>0</v>
      </c>
      <c r="G298" s="40">
        <f t="shared" si="40"/>
        <v>0</v>
      </c>
      <c r="H298" s="40">
        <f t="shared" si="44"/>
        <v>0</v>
      </c>
      <c r="I298" s="40">
        <f t="shared" si="41"/>
        <v>0</v>
      </c>
      <c r="J298" s="40">
        <f>SUM($H$18:$H298)</f>
        <v>3526598.2433296973</v>
      </c>
    </row>
    <row r="299" spans="1:10" ht="12.75">
      <c r="A299" s="37">
        <f t="shared" si="42"/>
        <v>282</v>
      </c>
      <c r="B299" s="38">
        <f t="shared" si="36"/>
        <v>142478</v>
      </c>
      <c r="C299" s="40">
        <f t="shared" si="43"/>
        <v>0</v>
      </c>
      <c r="D299" s="40">
        <f t="shared" si="37"/>
        <v>288671.60973318765</v>
      </c>
      <c r="E299" s="41">
        <f t="shared" si="38"/>
        <v>0</v>
      </c>
      <c r="F299" s="40">
        <f t="shared" si="39"/>
        <v>0</v>
      </c>
      <c r="G299" s="40">
        <f t="shared" si="40"/>
        <v>0</v>
      </c>
      <c r="H299" s="40">
        <f t="shared" si="44"/>
        <v>0</v>
      </c>
      <c r="I299" s="40">
        <f t="shared" si="41"/>
        <v>0</v>
      </c>
      <c r="J299" s="40">
        <f>SUM($H$18:$H299)</f>
        <v>3526598.2433296973</v>
      </c>
    </row>
    <row r="300" spans="1:10" ht="12.75">
      <c r="A300" s="37">
        <f t="shared" si="42"/>
        <v>283</v>
      </c>
      <c r="B300" s="38">
        <f t="shared" si="36"/>
        <v>142843</v>
      </c>
      <c r="C300" s="40">
        <f t="shared" si="43"/>
        <v>0</v>
      </c>
      <c r="D300" s="40">
        <f t="shared" si="37"/>
        <v>288671.60973318765</v>
      </c>
      <c r="E300" s="41">
        <f t="shared" si="38"/>
        <v>0</v>
      </c>
      <c r="F300" s="40">
        <f t="shared" si="39"/>
        <v>0</v>
      </c>
      <c r="G300" s="40">
        <f t="shared" si="40"/>
        <v>0</v>
      </c>
      <c r="H300" s="40">
        <f t="shared" si="44"/>
        <v>0</v>
      </c>
      <c r="I300" s="40">
        <f t="shared" si="41"/>
        <v>0</v>
      </c>
      <c r="J300" s="40">
        <f>SUM($H$18:$H300)</f>
        <v>3526598.2433296973</v>
      </c>
    </row>
    <row r="301" spans="1:10" ht="12.75">
      <c r="A301" s="37">
        <f t="shared" si="42"/>
        <v>284</v>
      </c>
      <c r="B301" s="38">
        <f t="shared" si="36"/>
        <v>143208</v>
      </c>
      <c r="C301" s="40">
        <f t="shared" si="43"/>
        <v>0</v>
      </c>
      <c r="D301" s="40">
        <f t="shared" si="37"/>
        <v>288671.60973318765</v>
      </c>
      <c r="E301" s="41">
        <f t="shared" si="38"/>
        <v>0</v>
      </c>
      <c r="F301" s="40">
        <f t="shared" si="39"/>
        <v>0</v>
      </c>
      <c r="G301" s="40">
        <f t="shared" si="40"/>
        <v>0</v>
      </c>
      <c r="H301" s="40">
        <f t="shared" si="44"/>
        <v>0</v>
      </c>
      <c r="I301" s="40">
        <f t="shared" si="41"/>
        <v>0</v>
      </c>
      <c r="J301" s="40">
        <f>SUM($H$18:$H301)</f>
        <v>3526598.2433296973</v>
      </c>
    </row>
    <row r="302" spans="1:10" ht="12.75">
      <c r="A302" s="37">
        <f t="shared" si="42"/>
        <v>285</v>
      </c>
      <c r="B302" s="38">
        <f t="shared" si="36"/>
        <v>143574</v>
      </c>
      <c r="C302" s="40">
        <f t="shared" si="43"/>
        <v>0</v>
      </c>
      <c r="D302" s="40">
        <f t="shared" si="37"/>
        <v>288671.60973318765</v>
      </c>
      <c r="E302" s="41">
        <f t="shared" si="38"/>
        <v>0</v>
      </c>
      <c r="F302" s="40">
        <f t="shared" si="39"/>
        <v>0</v>
      </c>
      <c r="G302" s="40">
        <f t="shared" si="40"/>
        <v>0</v>
      </c>
      <c r="H302" s="40">
        <f t="shared" si="44"/>
        <v>0</v>
      </c>
      <c r="I302" s="40">
        <f t="shared" si="41"/>
        <v>0</v>
      </c>
      <c r="J302" s="40">
        <f>SUM($H$18:$H302)</f>
        <v>3526598.2433296973</v>
      </c>
    </row>
    <row r="303" spans="1:10" ht="12.75">
      <c r="A303" s="37">
        <f t="shared" si="42"/>
        <v>286</v>
      </c>
      <c r="B303" s="38">
        <f t="shared" si="36"/>
        <v>143939</v>
      </c>
      <c r="C303" s="40">
        <f t="shared" si="43"/>
        <v>0</v>
      </c>
      <c r="D303" s="40">
        <f t="shared" si="37"/>
        <v>288671.60973318765</v>
      </c>
      <c r="E303" s="41">
        <f t="shared" si="38"/>
        <v>0</v>
      </c>
      <c r="F303" s="40">
        <f t="shared" si="39"/>
        <v>0</v>
      </c>
      <c r="G303" s="40">
        <f t="shared" si="40"/>
        <v>0</v>
      </c>
      <c r="H303" s="40">
        <f t="shared" si="44"/>
        <v>0</v>
      </c>
      <c r="I303" s="40">
        <f t="shared" si="41"/>
        <v>0</v>
      </c>
      <c r="J303" s="40">
        <f>SUM($H$18:$H303)</f>
        <v>3526598.2433296973</v>
      </c>
    </row>
    <row r="304" spans="1:10" ht="12.75">
      <c r="A304" s="37">
        <f t="shared" si="42"/>
        <v>287</v>
      </c>
      <c r="B304" s="38">
        <f t="shared" si="36"/>
        <v>144304</v>
      </c>
      <c r="C304" s="40">
        <f t="shared" si="43"/>
        <v>0</v>
      </c>
      <c r="D304" s="40">
        <f t="shared" si="37"/>
        <v>288671.60973318765</v>
      </c>
      <c r="E304" s="41">
        <f t="shared" si="38"/>
        <v>0</v>
      </c>
      <c r="F304" s="40">
        <f t="shared" si="39"/>
        <v>0</v>
      </c>
      <c r="G304" s="40">
        <f t="shared" si="40"/>
        <v>0</v>
      </c>
      <c r="H304" s="40">
        <f t="shared" si="44"/>
        <v>0</v>
      </c>
      <c r="I304" s="40">
        <f t="shared" si="41"/>
        <v>0</v>
      </c>
      <c r="J304" s="40">
        <f>SUM($H$18:$H304)</f>
        <v>3526598.2433296973</v>
      </c>
    </row>
    <row r="305" spans="1:10" ht="12.75">
      <c r="A305" s="37">
        <f t="shared" si="42"/>
        <v>288</v>
      </c>
      <c r="B305" s="38">
        <f t="shared" si="36"/>
        <v>144669</v>
      </c>
      <c r="C305" s="40">
        <f t="shared" si="43"/>
        <v>0</v>
      </c>
      <c r="D305" s="40">
        <f t="shared" si="37"/>
        <v>288671.60973318765</v>
      </c>
      <c r="E305" s="41">
        <f t="shared" si="38"/>
        <v>0</v>
      </c>
      <c r="F305" s="40">
        <f t="shared" si="39"/>
        <v>0</v>
      </c>
      <c r="G305" s="40">
        <f t="shared" si="40"/>
        <v>0</v>
      </c>
      <c r="H305" s="40">
        <f t="shared" si="44"/>
        <v>0</v>
      </c>
      <c r="I305" s="40">
        <f t="shared" si="41"/>
        <v>0</v>
      </c>
      <c r="J305" s="40">
        <f>SUM($H$18:$H305)</f>
        <v>3526598.2433296973</v>
      </c>
    </row>
    <row r="306" spans="1:10" ht="12.75">
      <c r="A306" s="37">
        <f t="shared" si="42"/>
        <v>289</v>
      </c>
      <c r="B306" s="38">
        <f t="shared" si="36"/>
        <v>145035</v>
      </c>
      <c r="C306" s="40">
        <f t="shared" si="43"/>
        <v>0</v>
      </c>
      <c r="D306" s="40">
        <f t="shared" si="37"/>
        <v>288671.60973318765</v>
      </c>
      <c r="E306" s="41">
        <f t="shared" si="38"/>
        <v>0</v>
      </c>
      <c r="F306" s="40">
        <f t="shared" si="39"/>
        <v>0</v>
      </c>
      <c r="G306" s="40">
        <f t="shared" si="40"/>
        <v>0</v>
      </c>
      <c r="H306" s="40">
        <f t="shared" si="44"/>
        <v>0</v>
      </c>
      <c r="I306" s="40">
        <f t="shared" si="41"/>
        <v>0</v>
      </c>
      <c r="J306" s="40">
        <f>SUM($H$18:$H306)</f>
        <v>3526598.2433296973</v>
      </c>
    </row>
    <row r="307" spans="1:10" ht="12.75">
      <c r="A307" s="37">
        <f t="shared" si="42"/>
        <v>290</v>
      </c>
      <c r="B307" s="38">
        <f t="shared" si="36"/>
        <v>145400</v>
      </c>
      <c r="C307" s="40">
        <f t="shared" si="43"/>
        <v>0</v>
      </c>
      <c r="D307" s="40">
        <f t="shared" si="37"/>
        <v>288671.60973318765</v>
      </c>
      <c r="E307" s="41">
        <f t="shared" si="38"/>
        <v>0</v>
      </c>
      <c r="F307" s="40">
        <f t="shared" si="39"/>
        <v>0</v>
      </c>
      <c r="G307" s="40">
        <f t="shared" si="40"/>
        <v>0</v>
      </c>
      <c r="H307" s="40">
        <f t="shared" si="44"/>
        <v>0</v>
      </c>
      <c r="I307" s="40">
        <f t="shared" si="41"/>
        <v>0</v>
      </c>
      <c r="J307" s="40">
        <f>SUM($H$18:$H307)</f>
        <v>3526598.2433296973</v>
      </c>
    </row>
    <row r="308" spans="1:10" ht="12.75">
      <c r="A308" s="37">
        <f t="shared" si="42"/>
        <v>291</v>
      </c>
      <c r="B308" s="38">
        <f t="shared" si="36"/>
        <v>145765</v>
      </c>
      <c r="C308" s="40">
        <f t="shared" si="43"/>
        <v>0</v>
      </c>
      <c r="D308" s="40">
        <f t="shared" si="37"/>
        <v>288671.60973318765</v>
      </c>
      <c r="E308" s="41">
        <f t="shared" si="38"/>
        <v>0</v>
      </c>
      <c r="F308" s="40">
        <f t="shared" si="39"/>
        <v>0</v>
      </c>
      <c r="G308" s="40">
        <f t="shared" si="40"/>
        <v>0</v>
      </c>
      <c r="H308" s="40">
        <f t="shared" si="44"/>
        <v>0</v>
      </c>
      <c r="I308" s="40">
        <f t="shared" si="41"/>
        <v>0</v>
      </c>
      <c r="J308" s="40">
        <f>SUM($H$18:$H308)</f>
        <v>3526598.2433296973</v>
      </c>
    </row>
    <row r="309" spans="1:10" ht="12.75">
      <c r="A309" s="37">
        <f t="shared" si="42"/>
        <v>292</v>
      </c>
      <c r="B309" s="38">
        <f t="shared" si="36"/>
        <v>146130</v>
      </c>
      <c r="C309" s="40">
        <f t="shared" si="43"/>
        <v>0</v>
      </c>
      <c r="D309" s="40">
        <f t="shared" si="37"/>
        <v>288671.60973318765</v>
      </c>
      <c r="E309" s="41">
        <f t="shared" si="38"/>
        <v>0</v>
      </c>
      <c r="F309" s="40">
        <f t="shared" si="39"/>
        <v>0</v>
      </c>
      <c r="G309" s="40">
        <f t="shared" si="40"/>
        <v>0</v>
      </c>
      <c r="H309" s="40">
        <f t="shared" si="44"/>
        <v>0</v>
      </c>
      <c r="I309" s="40">
        <f t="shared" si="41"/>
        <v>0</v>
      </c>
      <c r="J309" s="40">
        <f>SUM($H$18:$H309)</f>
        <v>3526598.2433296973</v>
      </c>
    </row>
    <row r="310" spans="1:10" ht="12.75">
      <c r="A310" s="37">
        <f t="shared" si="42"/>
        <v>293</v>
      </c>
      <c r="B310" s="38">
        <f t="shared" si="36"/>
        <v>146495</v>
      </c>
      <c r="C310" s="40">
        <f t="shared" si="43"/>
        <v>0</v>
      </c>
      <c r="D310" s="40">
        <f t="shared" si="37"/>
        <v>288671.60973318765</v>
      </c>
      <c r="E310" s="41">
        <f t="shared" si="38"/>
        <v>0</v>
      </c>
      <c r="F310" s="40">
        <f t="shared" si="39"/>
        <v>0</v>
      </c>
      <c r="G310" s="40">
        <f t="shared" si="40"/>
        <v>0</v>
      </c>
      <c r="H310" s="40">
        <f t="shared" si="44"/>
        <v>0</v>
      </c>
      <c r="I310" s="40">
        <f t="shared" si="41"/>
        <v>0</v>
      </c>
      <c r="J310" s="40">
        <f>SUM($H$18:$H310)</f>
        <v>3526598.2433296973</v>
      </c>
    </row>
    <row r="311" spans="1:10" ht="12.75">
      <c r="A311" s="37">
        <f t="shared" si="42"/>
        <v>294</v>
      </c>
      <c r="B311" s="38">
        <f t="shared" si="36"/>
        <v>146860</v>
      </c>
      <c r="C311" s="40">
        <f t="shared" si="43"/>
        <v>0</v>
      </c>
      <c r="D311" s="40">
        <f t="shared" si="37"/>
        <v>288671.60973318765</v>
      </c>
      <c r="E311" s="41">
        <f t="shared" si="38"/>
        <v>0</v>
      </c>
      <c r="F311" s="40">
        <f t="shared" si="39"/>
        <v>0</v>
      </c>
      <c r="G311" s="40">
        <f t="shared" si="40"/>
        <v>0</v>
      </c>
      <c r="H311" s="40">
        <f t="shared" si="44"/>
        <v>0</v>
      </c>
      <c r="I311" s="40">
        <f t="shared" si="41"/>
        <v>0</v>
      </c>
      <c r="J311" s="40">
        <f>SUM($H$18:$H311)</f>
        <v>3526598.2433296973</v>
      </c>
    </row>
    <row r="312" spans="1:10" ht="12.75">
      <c r="A312" s="37">
        <f t="shared" si="42"/>
        <v>295</v>
      </c>
      <c r="B312" s="38">
        <f t="shared" si="36"/>
        <v>147225</v>
      </c>
      <c r="C312" s="40">
        <f t="shared" si="43"/>
        <v>0</v>
      </c>
      <c r="D312" s="40">
        <f t="shared" si="37"/>
        <v>288671.60973318765</v>
      </c>
      <c r="E312" s="41">
        <f t="shared" si="38"/>
        <v>0</v>
      </c>
      <c r="F312" s="40">
        <f t="shared" si="39"/>
        <v>0</v>
      </c>
      <c r="G312" s="40">
        <f t="shared" si="40"/>
        <v>0</v>
      </c>
      <c r="H312" s="40">
        <f t="shared" si="44"/>
        <v>0</v>
      </c>
      <c r="I312" s="40">
        <f t="shared" si="41"/>
        <v>0</v>
      </c>
      <c r="J312" s="40">
        <f>SUM($H$18:$H312)</f>
        <v>3526598.2433296973</v>
      </c>
    </row>
    <row r="313" spans="1:10" ht="12.75">
      <c r="A313" s="37">
        <f t="shared" si="42"/>
        <v>296</v>
      </c>
      <c r="B313" s="38">
        <f t="shared" si="36"/>
        <v>147590</v>
      </c>
      <c r="C313" s="40">
        <f t="shared" si="43"/>
        <v>0</v>
      </c>
      <c r="D313" s="40">
        <f t="shared" si="37"/>
        <v>288671.60973318765</v>
      </c>
      <c r="E313" s="41">
        <f t="shared" si="38"/>
        <v>0</v>
      </c>
      <c r="F313" s="40">
        <f t="shared" si="39"/>
        <v>0</v>
      </c>
      <c r="G313" s="40">
        <f t="shared" si="40"/>
        <v>0</v>
      </c>
      <c r="H313" s="40">
        <f t="shared" si="44"/>
        <v>0</v>
      </c>
      <c r="I313" s="40">
        <f t="shared" si="41"/>
        <v>0</v>
      </c>
      <c r="J313" s="40">
        <f>SUM($H$18:$H313)</f>
        <v>3526598.2433296973</v>
      </c>
    </row>
    <row r="314" spans="1:10" ht="12.75">
      <c r="A314" s="37">
        <f t="shared" si="42"/>
        <v>297</v>
      </c>
      <c r="B314" s="38">
        <f t="shared" si="36"/>
        <v>147956</v>
      </c>
      <c r="C314" s="40">
        <f t="shared" si="43"/>
        <v>0</v>
      </c>
      <c r="D314" s="40">
        <f t="shared" si="37"/>
        <v>288671.60973318765</v>
      </c>
      <c r="E314" s="41">
        <f t="shared" si="38"/>
        <v>0</v>
      </c>
      <c r="F314" s="40">
        <f t="shared" si="39"/>
        <v>0</v>
      </c>
      <c r="G314" s="40">
        <f t="shared" si="40"/>
        <v>0</v>
      </c>
      <c r="H314" s="40">
        <f t="shared" si="44"/>
        <v>0</v>
      </c>
      <c r="I314" s="40">
        <f t="shared" si="41"/>
        <v>0</v>
      </c>
      <c r="J314" s="40">
        <f>SUM($H$18:$H314)</f>
        <v>3526598.2433296973</v>
      </c>
    </row>
    <row r="315" spans="1:10" ht="12.75">
      <c r="A315" s="37">
        <f t="shared" si="42"/>
        <v>298</v>
      </c>
      <c r="B315" s="38">
        <f t="shared" si="36"/>
        <v>148321</v>
      </c>
      <c r="C315" s="40">
        <f t="shared" si="43"/>
        <v>0</v>
      </c>
      <c r="D315" s="40">
        <f t="shared" si="37"/>
        <v>288671.60973318765</v>
      </c>
      <c r="E315" s="41">
        <f t="shared" si="38"/>
        <v>0</v>
      </c>
      <c r="F315" s="40">
        <f t="shared" si="39"/>
        <v>0</v>
      </c>
      <c r="G315" s="40">
        <f t="shared" si="40"/>
        <v>0</v>
      </c>
      <c r="H315" s="40">
        <f t="shared" si="44"/>
        <v>0</v>
      </c>
      <c r="I315" s="40">
        <f t="shared" si="41"/>
        <v>0</v>
      </c>
      <c r="J315" s="40">
        <f>SUM($H$18:$H315)</f>
        <v>3526598.2433296973</v>
      </c>
    </row>
    <row r="316" spans="1:10" ht="12.75">
      <c r="A316" s="37">
        <f t="shared" si="42"/>
        <v>299</v>
      </c>
      <c r="B316" s="38">
        <f t="shared" si="36"/>
        <v>148686</v>
      </c>
      <c r="C316" s="40">
        <f t="shared" si="43"/>
        <v>0</v>
      </c>
      <c r="D316" s="40">
        <f t="shared" si="37"/>
        <v>288671.60973318765</v>
      </c>
      <c r="E316" s="41">
        <f t="shared" si="38"/>
        <v>0</v>
      </c>
      <c r="F316" s="40">
        <f t="shared" si="39"/>
        <v>0</v>
      </c>
      <c r="G316" s="40">
        <f t="shared" si="40"/>
        <v>0</v>
      </c>
      <c r="H316" s="40">
        <f t="shared" si="44"/>
        <v>0</v>
      </c>
      <c r="I316" s="40">
        <f t="shared" si="41"/>
        <v>0</v>
      </c>
      <c r="J316" s="40">
        <f>SUM($H$18:$H316)</f>
        <v>3526598.2433296973</v>
      </c>
    </row>
    <row r="317" spans="1:10" ht="12.75">
      <c r="A317" s="37">
        <f t="shared" si="42"/>
        <v>300</v>
      </c>
      <c r="B317" s="38">
        <f t="shared" si="36"/>
        <v>149051</v>
      </c>
      <c r="C317" s="40">
        <f t="shared" si="43"/>
        <v>0</v>
      </c>
      <c r="D317" s="40">
        <f t="shared" si="37"/>
        <v>288671.60973318765</v>
      </c>
      <c r="E317" s="41">
        <f t="shared" si="38"/>
        <v>0</v>
      </c>
      <c r="F317" s="40">
        <f t="shared" si="39"/>
        <v>0</v>
      </c>
      <c r="G317" s="40">
        <f t="shared" si="40"/>
        <v>0</v>
      </c>
      <c r="H317" s="40">
        <f t="shared" si="44"/>
        <v>0</v>
      </c>
      <c r="I317" s="40">
        <f t="shared" si="41"/>
        <v>0</v>
      </c>
      <c r="J317" s="40">
        <f>SUM($H$18:$H317)</f>
        <v>3526598.2433296973</v>
      </c>
    </row>
    <row r="318" spans="1:10" ht="12.75">
      <c r="A318" s="37">
        <f t="shared" si="42"/>
        <v>301</v>
      </c>
      <c r="B318" s="38">
        <f t="shared" si="36"/>
        <v>149417</v>
      </c>
      <c r="C318" s="40">
        <f t="shared" si="43"/>
        <v>0</v>
      </c>
      <c r="D318" s="40">
        <f t="shared" si="37"/>
        <v>288671.60973318765</v>
      </c>
      <c r="E318" s="41">
        <f t="shared" si="38"/>
        <v>0</v>
      </c>
      <c r="F318" s="40">
        <f t="shared" si="39"/>
        <v>0</v>
      </c>
      <c r="G318" s="40">
        <f t="shared" si="40"/>
        <v>0</v>
      </c>
      <c r="H318" s="40">
        <f t="shared" si="44"/>
        <v>0</v>
      </c>
      <c r="I318" s="40">
        <f t="shared" si="41"/>
        <v>0</v>
      </c>
      <c r="J318" s="40">
        <f>SUM($H$18:$H318)</f>
        <v>3526598.2433296973</v>
      </c>
    </row>
    <row r="319" spans="1:10" ht="12.75">
      <c r="A319" s="37">
        <f t="shared" si="42"/>
        <v>302</v>
      </c>
      <c r="B319" s="38">
        <f t="shared" si="36"/>
        <v>149782</v>
      </c>
      <c r="C319" s="40">
        <f t="shared" si="43"/>
        <v>0</v>
      </c>
      <c r="D319" s="40">
        <f t="shared" si="37"/>
        <v>288671.60973318765</v>
      </c>
      <c r="E319" s="41">
        <f t="shared" si="38"/>
        <v>0</v>
      </c>
      <c r="F319" s="40">
        <f t="shared" si="39"/>
        <v>0</v>
      </c>
      <c r="G319" s="40">
        <f t="shared" si="40"/>
        <v>0</v>
      </c>
      <c r="H319" s="40">
        <f t="shared" si="44"/>
        <v>0</v>
      </c>
      <c r="I319" s="40">
        <f t="shared" si="41"/>
        <v>0</v>
      </c>
      <c r="J319" s="40">
        <f>SUM($H$18:$H319)</f>
        <v>3526598.2433296973</v>
      </c>
    </row>
    <row r="320" spans="1:10" ht="12.75">
      <c r="A320" s="37">
        <f t="shared" si="42"/>
        <v>303</v>
      </c>
      <c r="B320" s="38">
        <f t="shared" si="36"/>
        <v>150147</v>
      </c>
      <c r="C320" s="40">
        <f t="shared" si="43"/>
        <v>0</v>
      </c>
      <c r="D320" s="40">
        <f t="shared" si="37"/>
        <v>288671.60973318765</v>
      </c>
      <c r="E320" s="41">
        <f t="shared" si="38"/>
        <v>0</v>
      </c>
      <c r="F320" s="40">
        <f t="shared" si="39"/>
        <v>0</v>
      </c>
      <c r="G320" s="40">
        <f t="shared" si="40"/>
        <v>0</v>
      </c>
      <c r="H320" s="40">
        <f t="shared" si="44"/>
        <v>0</v>
      </c>
      <c r="I320" s="40">
        <f t="shared" si="41"/>
        <v>0</v>
      </c>
      <c r="J320" s="40">
        <f>SUM($H$18:$H320)</f>
        <v>3526598.2433296973</v>
      </c>
    </row>
    <row r="321" spans="1:10" ht="12.75">
      <c r="A321" s="37">
        <f t="shared" si="42"/>
        <v>304</v>
      </c>
      <c r="B321" s="38">
        <f t="shared" si="36"/>
        <v>150512</v>
      </c>
      <c r="C321" s="40">
        <f t="shared" si="43"/>
        <v>0</v>
      </c>
      <c r="D321" s="40">
        <f t="shared" si="37"/>
        <v>288671.60973318765</v>
      </c>
      <c r="E321" s="41">
        <f t="shared" si="38"/>
        <v>0</v>
      </c>
      <c r="F321" s="40">
        <f t="shared" si="39"/>
        <v>0</v>
      </c>
      <c r="G321" s="40">
        <f t="shared" si="40"/>
        <v>0</v>
      </c>
      <c r="H321" s="40">
        <f t="shared" si="44"/>
        <v>0</v>
      </c>
      <c r="I321" s="40">
        <f t="shared" si="41"/>
        <v>0</v>
      </c>
      <c r="J321" s="40">
        <f>SUM($H$18:$H321)</f>
        <v>3526598.2433296973</v>
      </c>
    </row>
    <row r="322" spans="1:10" ht="12.75">
      <c r="A322" s="37">
        <f t="shared" si="42"/>
        <v>305</v>
      </c>
      <c r="B322" s="38">
        <f t="shared" si="36"/>
        <v>150878</v>
      </c>
      <c r="C322" s="40">
        <f t="shared" si="43"/>
        <v>0</v>
      </c>
      <c r="D322" s="40">
        <f t="shared" si="37"/>
        <v>288671.60973318765</v>
      </c>
      <c r="E322" s="41">
        <f t="shared" si="38"/>
        <v>0</v>
      </c>
      <c r="F322" s="40">
        <f t="shared" si="39"/>
        <v>0</v>
      </c>
      <c r="G322" s="40">
        <f t="shared" si="40"/>
        <v>0</v>
      </c>
      <c r="H322" s="40">
        <f t="shared" si="44"/>
        <v>0</v>
      </c>
      <c r="I322" s="40">
        <f t="shared" si="41"/>
        <v>0</v>
      </c>
      <c r="J322" s="40">
        <f>SUM($H$18:$H322)</f>
        <v>3526598.2433296973</v>
      </c>
    </row>
    <row r="323" spans="1:10" ht="12.75">
      <c r="A323" s="37">
        <f t="shared" si="42"/>
        <v>306</v>
      </c>
      <c r="B323" s="38">
        <f t="shared" si="36"/>
        <v>151243</v>
      </c>
      <c r="C323" s="40">
        <f t="shared" si="43"/>
        <v>0</v>
      </c>
      <c r="D323" s="40">
        <f t="shared" si="37"/>
        <v>288671.60973318765</v>
      </c>
      <c r="E323" s="41">
        <f t="shared" si="38"/>
        <v>0</v>
      </c>
      <c r="F323" s="40">
        <f t="shared" si="39"/>
        <v>0</v>
      </c>
      <c r="G323" s="40">
        <f t="shared" si="40"/>
        <v>0</v>
      </c>
      <c r="H323" s="40">
        <f t="shared" si="44"/>
        <v>0</v>
      </c>
      <c r="I323" s="40">
        <f t="shared" si="41"/>
        <v>0</v>
      </c>
      <c r="J323" s="40">
        <f>SUM($H$18:$H323)</f>
        <v>3526598.2433296973</v>
      </c>
    </row>
    <row r="324" spans="1:10" ht="12.75">
      <c r="A324" s="37">
        <f t="shared" si="42"/>
        <v>307</v>
      </c>
      <c r="B324" s="38">
        <f t="shared" si="36"/>
        <v>151608</v>
      </c>
      <c r="C324" s="40">
        <f t="shared" si="43"/>
        <v>0</v>
      </c>
      <c r="D324" s="40">
        <f t="shared" si="37"/>
        <v>288671.60973318765</v>
      </c>
      <c r="E324" s="41">
        <f t="shared" si="38"/>
        <v>0</v>
      </c>
      <c r="F324" s="40">
        <f t="shared" si="39"/>
        <v>0</v>
      </c>
      <c r="G324" s="40">
        <f t="shared" si="40"/>
        <v>0</v>
      </c>
      <c r="H324" s="40">
        <f t="shared" si="44"/>
        <v>0</v>
      </c>
      <c r="I324" s="40">
        <f t="shared" si="41"/>
        <v>0</v>
      </c>
      <c r="J324" s="40">
        <f>SUM($H$18:$H324)</f>
        <v>3526598.2433296973</v>
      </c>
    </row>
    <row r="325" spans="1:10" ht="12.75">
      <c r="A325" s="37">
        <f t="shared" si="42"/>
        <v>308</v>
      </c>
      <c r="B325" s="38">
        <f t="shared" si="36"/>
        <v>151973</v>
      </c>
      <c r="C325" s="40">
        <f t="shared" si="43"/>
        <v>0</v>
      </c>
      <c r="D325" s="40">
        <f t="shared" si="37"/>
        <v>288671.60973318765</v>
      </c>
      <c r="E325" s="41">
        <f t="shared" si="38"/>
        <v>0</v>
      </c>
      <c r="F325" s="40">
        <f t="shared" si="39"/>
        <v>0</v>
      </c>
      <c r="G325" s="40">
        <f t="shared" si="40"/>
        <v>0</v>
      </c>
      <c r="H325" s="40">
        <f t="shared" si="44"/>
        <v>0</v>
      </c>
      <c r="I325" s="40">
        <f t="shared" si="41"/>
        <v>0</v>
      </c>
      <c r="J325" s="40">
        <f>SUM($H$18:$H325)</f>
        <v>3526598.2433296973</v>
      </c>
    </row>
    <row r="326" spans="1:10" ht="12.75">
      <c r="A326" s="37">
        <f t="shared" si="42"/>
        <v>309</v>
      </c>
      <c r="B326" s="38">
        <f t="shared" si="36"/>
        <v>152339</v>
      </c>
      <c r="C326" s="40">
        <f t="shared" si="43"/>
        <v>0</v>
      </c>
      <c r="D326" s="40">
        <f t="shared" si="37"/>
        <v>288671.60973318765</v>
      </c>
      <c r="E326" s="41">
        <f t="shared" si="38"/>
        <v>0</v>
      </c>
      <c r="F326" s="40">
        <f t="shared" si="39"/>
        <v>0</v>
      </c>
      <c r="G326" s="40">
        <f t="shared" si="40"/>
        <v>0</v>
      </c>
      <c r="H326" s="40">
        <f t="shared" si="44"/>
        <v>0</v>
      </c>
      <c r="I326" s="40">
        <f t="shared" si="41"/>
        <v>0</v>
      </c>
      <c r="J326" s="40">
        <f>SUM($H$18:$H326)</f>
        <v>3526598.2433296973</v>
      </c>
    </row>
    <row r="327" spans="1:10" ht="12.75">
      <c r="A327" s="37">
        <f t="shared" si="42"/>
        <v>310</v>
      </c>
      <c r="B327" s="38">
        <f t="shared" si="36"/>
        <v>152704</v>
      </c>
      <c r="C327" s="40">
        <f t="shared" si="43"/>
        <v>0</v>
      </c>
      <c r="D327" s="40">
        <f t="shared" si="37"/>
        <v>288671.60973318765</v>
      </c>
      <c r="E327" s="41">
        <f t="shared" si="38"/>
        <v>0</v>
      </c>
      <c r="F327" s="40">
        <f t="shared" si="39"/>
        <v>0</v>
      </c>
      <c r="G327" s="40">
        <f t="shared" si="40"/>
        <v>0</v>
      </c>
      <c r="H327" s="40">
        <f t="shared" si="44"/>
        <v>0</v>
      </c>
      <c r="I327" s="40">
        <f t="shared" si="41"/>
        <v>0</v>
      </c>
      <c r="J327" s="40">
        <f>SUM($H$18:$H327)</f>
        <v>3526598.2433296973</v>
      </c>
    </row>
    <row r="328" spans="1:10" ht="12.75">
      <c r="A328" s="37">
        <f t="shared" si="42"/>
        <v>311</v>
      </c>
      <c r="B328" s="38">
        <f t="shared" si="36"/>
        <v>153069</v>
      </c>
      <c r="C328" s="40">
        <f t="shared" si="43"/>
        <v>0</v>
      </c>
      <c r="D328" s="40">
        <f t="shared" si="37"/>
        <v>288671.60973318765</v>
      </c>
      <c r="E328" s="41">
        <f t="shared" si="38"/>
        <v>0</v>
      </c>
      <c r="F328" s="40">
        <f t="shared" si="39"/>
        <v>0</v>
      </c>
      <c r="G328" s="40">
        <f t="shared" si="40"/>
        <v>0</v>
      </c>
      <c r="H328" s="40">
        <f t="shared" si="44"/>
        <v>0</v>
      </c>
      <c r="I328" s="40">
        <f t="shared" si="41"/>
        <v>0</v>
      </c>
      <c r="J328" s="40">
        <f>SUM($H$18:$H328)</f>
        <v>3526598.2433296973</v>
      </c>
    </row>
    <row r="329" spans="1:10" ht="12.75">
      <c r="A329" s="37">
        <f t="shared" si="42"/>
        <v>312</v>
      </c>
      <c r="B329" s="38">
        <f t="shared" si="36"/>
        <v>153434</v>
      </c>
      <c r="C329" s="40">
        <f t="shared" si="43"/>
        <v>0</v>
      </c>
      <c r="D329" s="40">
        <f t="shared" si="37"/>
        <v>288671.60973318765</v>
      </c>
      <c r="E329" s="41">
        <f t="shared" si="38"/>
        <v>0</v>
      </c>
      <c r="F329" s="40">
        <f t="shared" si="39"/>
        <v>0</v>
      </c>
      <c r="G329" s="40">
        <f t="shared" si="40"/>
        <v>0</v>
      </c>
      <c r="H329" s="40">
        <f t="shared" si="44"/>
        <v>0</v>
      </c>
      <c r="I329" s="40">
        <f t="shared" si="41"/>
        <v>0</v>
      </c>
      <c r="J329" s="40">
        <f>SUM($H$18:$H329)</f>
        <v>3526598.2433296973</v>
      </c>
    </row>
    <row r="330" spans="1:10" ht="12.75">
      <c r="A330" s="37">
        <f t="shared" si="42"/>
        <v>313</v>
      </c>
      <c r="B330" s="38">
        <f t="shared" si="36"/>
        <v>153800</v>
      </c>
      <c r="C330" s="40">
        <f t="shared" si="43"/>
        <v>0</v>
      </c>
      <c r="D330" s="40">
        <f t="shared" si="37"/>
        <v>288671.60973318765</v>
      </c>
      <c r="E330" s="41">
        <f t="shared" si="38"/>
        <v>0</v>
      </c>
      <c r="F330" s="40">
        <f t="shared" si="39"/>
        <v>0</v>
      </c>
      <c r="G330" s="40">
        <f t="shared" si="40"/>
        <v>0</v>
      </c>
      <c r="H330" s="40">
        <f t="shared" si="44"/>
        <v>0</v>
      </c>
      <c r="I330" s="40">
        <f t="shared" si="41"/>
        <v>0</v>
      </c>
      <c r="J330" s="40">
        <f>SUM($H$18:$H330)</f>
        <v>3526598.2433296973</v>
      </c>
    </row>
    <row r="331" spans="1:10" ht="12.75">
      <c r="A331" s="37">
        <f t="shared" si="42"/>
        <v>314</v>
      </c>
      <c r="B331" s="38">
        <f t="shared" si="36"/>
        <v>154165</v>
      </c>
      <c r="C331" s="40">
        <f t="shared" si="43"/>
        <v>0</v>
      </c>
      <c r="D331" s="40">
        <f t="shared" si="37"/>
        <v>288671.60973318765</v>
      </c>
      <c r="E331" s="41">
        <f t="shared" si="38"/>
        <v>0</v>
      </c>
      <c r="F331" s="40">
        <f t="shared" si="39"/>
        <v>0</v>
      </c>
      <c r="G331" s="40">
        <f t="shared" si="40"/>
        <v>0</v>
      </c>
      <c r="H331" s="40">
        <f t="shared" si="44"/>
        <v>0</v>
      </c>
      <c r="I331" s="40">
        <f t="shared" si="41"/>
        <v>0</v>
      </c>
      <c r="J331" s="40">
        <f>SUM($H$18:$H331)</f>
        <v>3526598.2433296973</v>
      </c>
    </row>
    <row r="332" spans="1:10" ht="12.75">
      <c r="A332" s="37">
        <f t="shared" si="42"/>
        <v>315</v>
      </c>
      <c r="B332" s="38">
        <f t="shared" si="36"/>
        <v>154530</v>
      </c>
      <c r="C332" s="40">
        <f t="shared" si="43"/>
        <v>0</v>
      </c>
      <c r="D332" s="40">
        <f t="shared" si="37"/>
        <v>288671.60973318765</v>
      </c>
      <c r="E332" s="41">
        <f t="shared" si="38"/>
        <v>0</v>
      </c>
      <c r="F332" s="40">
        <f t="shared" si="39"/>
        <v>0</v>
      </c>
      <c r="G332" s="40">
        <f t="shared" si="40"/>
        <v>0</v>
      </c>
      <c r="H332" s="40">
        <f t="shared" si="44"/>
        <v>0</v>
      </c>
      <c r="I332" s="40">
        <f t="shared" si="41"/>
        <v>0</v>
      </c>
      <c r="J332" s="40">
        <f>SUM($H$18:$H332)</f>
        <v>3526598.2433296973</v>
      </c>
    </row>
    <row r="333" spans="1:10" ht="12.75">
      <c r="A333" s="37">
        <f t="shared" si="42"/>
        <v>316</v>
      </c>
      <c r="B333" s="38">
        <f t="shared" si="36"/>
        <v>154895</v>
      </c>
      <c r="C333" s="40">
        <f t="shared" si="43"/>
        <v>0</v>
      </c>
      <c r="D333" s="40">
        <f t="shared" si="37"/>
        <v>288671.60973318765</v>
      </c>
      <c r="E333" s="41">
        <f t="shared" si="38"/>
        <v>0</v>
      </c>
      <c r="F333" s="40">
        <f t="shared" si="39"/>
        <v>0</v>
      </c>
      <c r="G333" s="40">
        <f t="shared" si="40"/>
        <v>0</v>
      </c>
      <c r="H333" s="40">
        <f t="shared" si="44"/>
        <v>0</v>
      </c>
      <c r="I333" s="40">
        <f t="shared" si="41"/>
        <v>0</v>
      </c>
      <c r="J333" s="40">
        <f>SUM($H$18:$H333)</f>
        <v>3526598.2433296973</v>
      </c>
    </row>
    <row r="334" spans="1:10" ht="12.75">
      <c r="A334" s="37">
        <f t="shared" si="42"/>
        <v>317</v>
      </c>
      <c r="B334" s="38">
        <f t="shared" si="36"/>
        <v>155261</v>
      </c>
      <c r="C334" s="40">
        <f t="shared" si="43"/>
        <v>0</v>
      </c>
      <c r="D334" s="40">
        <f t="shared" si="37"/>
        <v>288671.60973318765</v>
      </c>
      <c r="E334" s="41">
        <f t="shared" si="38"/>
        <v>0</v>
      </c>
      <c r="F334" s="40">
        <f t="shared" si="39"/>
        <v>0</v>
      </c>
      <c r="G334" s="40">
        <f t="shared" si="40"/>
        <v>0</v>
      </c>
      <c r="H334" s="40">
        <f t="shared" si="44"/>
        <v>0</v>
      </c>
      <c r="I334" s="40">
        <f t="shared" si="41"/>
        <v>0</v>
      </c>
      <c r="J334" s="40">
        <f>SUM($H$18:$H334)</f>
        <v>3526598.2433296973</v>
      </c>
    </row>
    <row r="335" spans="1:10" ht="12.75">
      <c r="A335" s="37">
        <f t="shared" si="42"/>
        <v>318</v>
      </c>
      <c r="B335" s="38">
        <f t="shared" si="36"/>
        <v>155626</v>
      </c>
      <c r="C335" s="40">
        <f t="shared" si="43"/>
        <v>0</v>
      </c>
      <c r="D335" s="40">
        <f t="shared" si="37"/>
        <v>288671.60973318765</v>
      </c>
      <c r="E335" s="41">
        <f t="shared" si="38"/>
        <v>0</v>
      </c>
      <c r="F335" s="40">
        <f t="shared" si="39"/>
        <v>0</v>
      </c>
      <c r="G335" s="40">
        <f t="shared" si="40"/>
        <v>0</v>
      </c>
      <c r="H335" s="40">
        <f t="shared" si="44"/>
        <v>0</v>
      </c>
      <c r="I335" s="40">
        <f t="shared" si="41"/>
        <v>0</v>
      </c>
      <c r="J335" s="40">
        <f>SUM($H$18:$H335)</f>
        <v>3526598.2433296973</v>
      </c>
    </row>
    <row r="336" spans="1:10" ht="12.75">
      <c r="A336" s="37">
        <f t="shared" si="42"/>
        <v>319</v>
      </c>
      <c r="B336" s="38">
        <f t="shared" si="36"/>
        <v>155991</v>
      </c>
      <c r="C336" s="40">
        <f t="shared" si="43"/>
        <v>0</v>
      </c>
      <c r="D336" s="40">
        <f t="shared" si="37"/>
        <v>288671.60973318765</v>
      </c>
      <c r="E336" s="41">
        <f t="shared" si="38"/>
        <v>0</v>
      </c>
      <c r="F336" s="40">
        <f t="shared" si="39"/>
        <v>0</v>
      </c>
      <c r="G336" s="40">
        <f t="shared" si="40"/>
        <v>0</v>
      </c>
      <c r="H336" s="40">
        <f t="shared" si="44"/>
        <v>0</v>
      </c>
      <c r="I336" s="40">
        <f t="shared" si="41"/>
        <v>0</v>
      </c>
      <c r="J336" s="40">
        <f>SUM($H$18:$H336)</f>
        <v>3526598.2433296973</v>
      </c>
    </row>
    <row r="337" spans="1:10" ht="12.75">
      <c r="A337" s="37">
        <f t="shared" si="42"/>
        <v>320</v>
      </c>
      <c r="B337" s="38">
        <f t="shared" si="36"/>
        <v>156356</v>
      </c>
      <c r="C337" s="40">
        <f t="shared" si="43"/>
        <v>0</v>
      </c>
      <c r="D337" s="40">
        <f t="shared" si="37"/>
        <v>288671.60973318765</v>
      </c>
      <c r="E337" s="41">
        <f t="shared" si="38"/>
        <v>0</v>
      </c>
      <c r="F337" s="40">
        <f t="shared" si="39"/>
        <v>0</v>
      </c>
      <c r="G337" s="40">
        <f t="shared" si="40"/>
        <v>0</v>
      </c>
      <c r="H337" s="40">
        <f t="shared" si="44"/>
        <v>0</v>
      </c>
      <c r="I337" s="40">
        <f t="shared" si="41"/>
        <v>0</v>
      </c>
      <c r="J337" s="40">
        <f>SUM($H$18:$H337)</f>
        <v>3526598.2433296973</v>
      </c>
    </row>
    <row r="338" spans="1:10" ht="12.75">
      <c r="A338" s="37">
        <f t="shared" si="42"/>
        <v>321</v>
      </c>
      <c r="B338" s="38">
        <f aca="true" t="shared" si="45" ref="B338:B377">IF(Pay_Num&lt;&gt;"",DATE(YEAR(Loan_Start),MONTH(Loan_Start)+(Pay_Num)*12/Num_Pmt_Per_Year,DAY(Loan_Start)),"")</f>
        <v>156722</v>
      </c>
      <c r="C338" s="40">
        <f t="shared" si="43"/>
        <v>0</v>
      </c>
      <c r="D338" s="40">
        <f aca="true" t="shared" si="46" ref="D338:D377">IF(Pay_Num&lt;&gt;"",Scheduled_Monthly_Payment,"")</f>
        <v>288671.60973318765</v>
      </c>
      <c r="E338" s="41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0">
        <f aca="true" t="shared" si="48" ref="F338:F377">IF(AND(Pay_Num&lt;&gt;"",Sched_Pay+Extra_Pay&lt;Beg_Bal),Sched_Pay+Extra_Pay,IF(Pay_Num&lt;&gt;"",Beg_Bal,""))</f>
        <v>0</v>
      </c>
      <c r="G338" s="40">
        <f aca="true" t="shared" si="49" ref="G338:G377">IF(Pay_Num&lt;&gt;"",Total_Pay-Int,"")</f>
        <v>0</v>
      </c>
      <c r="H338" s="40">
        <f t="shared" si="44"/>
        <v>0</v>
      </c>
      <c r="I338" s="40">
        <f aca="true" t="shared" si="50" ref="I338:I377">IF(AND(Pay_Num&lt;&gt;"",Sched_Pay+Extra_Pay&lt;Beg_Bal),Beg_Bal-Princ,IF(Pay_Num&lt;&gt;"",0,""))</f>
        <v>0</v>
      </c>
      <c r="J338" s="40">
        <f>SUM($H$18:$H338)</f>
        <v>3526598.2433296973</v>
      </c>
    </row>
    <row r="339" spans="1:10" ht="12.75">
      <c r="A339" s="37">
        <f aca="true" t="shared" si="51" ref="A339:A377">IF(Values_Entered,A338+1,"")</f>
        <v>322</v>
      </c>
      <c r="B339" s="38">
        <f t="shared" si="45"/>
        <v>157087</v>
      </c>
      <c r="C339" s="40">
        <f aca="true" t="shared" si="52" ref="C339:C377">IF(Pay_Num&lt;&gt;"",I338,"")</f>
        <v>0</v>
      </c>
      <c r="D339" s="40">
        <f t="shared" si="46"/>
        <v>288671.60973318765</v>
      </c>
      <c r="E339" s="41">
        <f t="shared" si="47"/>
        <v>0</v>
      </c>
      <c r="F339" s="40">
        <f t="shared" si="48"/>
        <v>0</v>
      </c>
      <c r="G339" s="40">
        <f t="shared" si="49"/>
        <v>0</v>
      </c>
      <c r="H339" s="40">
        <f aca="true" t="shared" si="53" ref="H339:H377">IF(Pay_Num&lt;&gt;"",Beg_Bal*Interest_Rate/Num_Pmt_Per_Year,"")</f>
        <v>0</v>
      </c>
      <c r="I339" s="40">
        <f t="shared" si="50"/>
        <v>0</v>
      </c>
      <c r="J339" s="40">
        <f>SUM($H$18:$H339)</f>
        <v>3526598.2433296973</v>
      </c>
    </row>
    <row r="340" spans="1:10" ht="12.75">
      <c r="A340" s="37">
        <f t="shared" si="51"/>
        <v>323</v>
      </c>
      <c r="B340" s="38">
        <f t="shared" si="45"/>
        <v>157452</v>
      </c>
      <c r="C340" s="40">
        <f t="shared" si="52"/>
        <v>0</v>
      </c>
      <c r="D340" s="40">
        <f t="shared" si="46"/>
        <v>288671.60973318765</v>
      </c>
      <c r="E340" s="41">
        <f t="shared" si="47"/>
        <v>0</v>
      </c>
      <c r="F340" s="40">
        <f t="shared" si="48"/>
        <v>0</v>
      </c>
      <c r="G340" s="40">
        <f t="shared" si="49"/>
        <v>0</v>
      </c>
      <c r="H340" s="40">
        <f t="shared" si="53"/>
        <v>0</v>
      </c>
      <c r="I340" s="40">
        <f t="shared" si="50"/>
        <v>0</v>
      </c>
      <c r="J340" s="40">
        <f>SUM($H$18:$H340)</f>
        <v>3526598.2433296973</v>
      </c>
    </row>
    <row r="341" spans="1:10" ht="12.75">
      <c r="A341" s="37">
        <f t="shared" si="51"/>
        <v>324</v>
      </c>
      <c r="B341" s="38">
        <f t="shared" si="45"/>
        <v>157817</v>
      </c>
      <c r="C341" s="40">
        <f t="shared" si="52"/>
        <v>0</v>
      </c>
      <c r="D341" s="40">
        <f t="shared" si="46"/>
        <v>288671.60973318765</v>
      </c>
      <c r="E341" s="41">
        <f t="shared" si="47"/>
        <v>0</v>
      </c>
      <c r="F341" s="40">
        <f t="shared" si="48"/>
        <v>0</v>
      </c>
      <c r="G341" s="40">
        <f t="shared" si="49"/>
        <v>0</v>
      </c>
      <c r="H341" s="40">
        <f t="shared" si="53"/>
        <v>0</v>
      </c>
      <c r="I341" s="40">
        <f t="shared" si="50"/>
        <v>0</v>
      </c>
      <c r="J341" s="40">
        <f>SUM($H$18:$H341)</f>
        <v>3526598.2433296973</v>
      </c>
    </row>
    <row r="342" spans="1:10" ht="12.75">
      <c r="A342" s="37">
        <f t="shared" si="51"/>
        <v>325</v>
      </c>
      <c r="B342" s="38">
        <f t="shared" si="45"/>
        <v>158183</v>
      </c>
      <c r="C342" s="40">
        <f t="shared" si="52"/>
        <v>0</v>
      </c>
      <c r="D342" s="40">
        <f t="shared" si="46"/>
        <v>288671.60973318765</v>
      </c>
      <c r="E342" s="41">
        <f t="shared" si="47"/>
        <v>0</v>
      </c>
      <c r="F342" s="40">
        <f t="shared" si="48"/>
        <v>0</v>
      </c>
      <c r="G342" s="40">
        <f t="shared" si="49"/>
        <v>0</v>
      </c>
      <c r="H342" s="40">
        <f t="shared" si="53"/>
        <v>0</v>
      </c>
      <c r="I342" s="40">
        <f t="shared" si="50"/>
        <v>0</v>
      </c>
      <c r="J342" s="40">
        <f>SUM($H$18:$H342)</f>
        <v>3526598.2433296973</v>
      </c>
    </row>
    <row r="343" spans="1:10" ht="12.75">
      <c r="A343" s="37">
        <f t="shared" si="51"/>
        <v>326</v>
      </c>
      <c r="B343" s="38">
        <f t="shared" si="45"/>
        <v>158548</v>
      </c>
      <c r="C343" s="40">
        <f t="shared" si="52"/>
        <v>0</v>
      </c>
      <c r="D343" s="40">
        <f t="shared" si="46"/>
        <v>288671.60973318765</v>
      </c>
      <c r="E343" s="41">
        <f t="shared" si="47"/>
        <v>0</v>
      </c>
      <c r="F343" s="40">
        <f t="shared" si="48"/>
        <v>0</v>
      </c>
      <c r="G343" s="40">
        <f t="shared" si="49"/>
        <v>0</v>
      </c>
      <c r="H343" s="40">
        <f t="shared" si="53"/>
        <v>0</v>
      </c>
      <c r="I343" s="40">
        <f t="shared" si="50"/>
        <v>0</v>
      </c>
      <c r="J343" s="40">
        <f>SUM($H$18:$H343)</f>
        <v>3526598.2433296973</v>
      </c>
    </row>
    <row r="344" spans="1:10" ht="12.75">
      <c r="A344" s="37">
        <f t="shared" si="51"/>
        <v>327</v>
      </c>
      <c r="B344" s="38">
        <f t="shared" si="45"/>
        <v>158913</v>
      </c>
      <c r="C344" s="40">
        <f t="shared" si="52"/>
        <v>0</v>
      </c>
      <c r="D344" s="40">
        <f t="shared" si="46"/>
        <v>288671.60973318765</v>
      </c>
      <c r="E344" s="41">
        <f t="shared" si="47"/>
        <v>0</v>
      </c>
      <c r="F344" s="40">
        <f t="shared" si="48"/>
        <v>0</v>
      </c>
      <c r="G344" s="40">
        <f t="shared" si="49"/>
        <v>0</v>
      </c>
      <c r="H344" s="40">
        <f t="shared" si="53"/>
        <v>0</v>
      </c>
      <c r="I344" s="40">
        <f t="shared" si="50"/>
        <v>0</v>
      </c>
      <c r="J344" s="40">
        <f>SUM($H$18:$H344)</f>
        <v>3526598.2433296973</v>
      </c>
    </row>
    <row r="345" spans="1:10" ht="12.75">
      <c r="A345" s="37">
        <f t="shared" si="51"/>
        <v>328</v>
      </c>
      <c r="B345" s="38">
        <f t="shared" si="45"/>
        <v>159278</v>
      </c>
      <c r="C345" s="40">
        <f t="shared" si="52"/>
        <v>0</v>
      </c>
      <c r="D345" s="40">
        <f t="shared" si="46"/>
        <v>288671.60973318765</v>
      </c>
      <c r="E345" s="41">
        <f t="shared" si="47"/>
        <v>0</v>
      </c>
      <c r="F345" s="40">
        <f t="shared" si="48"/>
        <v>0</v>
      </c>
      <c r="G345" s="40">
        <f t="shared" si="49"/>
        <v>0</v>
      </c>
      <c r="H345" s="40">
        <f t="shared" si="53"/>
        <v>0</v>
      </c>
      <c r="I345" s="40">
        <f t="shared" si="50"/>
        <v>0</v>
      </c>
      <c r="J345" s="40">
        <f>SUM($H$18:$H345)</f>
        <v>3526598.2433296973</v>
      </c>
    </row>
    <row r="346" spans="1:10" ht="12.75">
      <c r="A346" s="37">
        <f t="shared" si="51"/>
        <v>329</v>
      </c>
      <c r="B346" s="38">
        <f t="shared" si="45"/>
        <v>159644</v>
      </c>
      <c r="C346" s="40">
        <f t="shared" si="52"/>
        <v>0</v>
      </c>
      <c r="D346" s="40">
        <f t="shared" si="46"/>
        <v>288671.60973318765</v>
      </c>
      <c r="E346" s="41">
        <f t="shared" si="47"/>
        <v>0</v>
      </c>
      <c r="F346" s="40">
        <f t="shared" si="48"/>
        <v>0</v>
      </c>
      <c r="G346" s="40">
        <f t="shared" si="49"/>
        <v>0</v>
      </c>
      <c r="H346" s="40">
        <f t="shared" si="53"/>
        <v>0</v>
      </c>
      <c r="I346" s="40">
        <f t="shared" si="50"/>
        <v>0</v>
      </c>
      <c r="J346" s="40">
        <f>SUM($H$18:$H346)</f>
        <v>3526598.2433296973</v>
      </c>
    </row>
    <row r="347" spans="1:10" ht="12.75">
      <c r="A347" s="37">
        <f t="shared" si="51"/>
        <v>330</v>
      </c>
      <c r="B347" s="38">
        <f t="shared" si="45"/>
        <v>160009</v>
      </c>
      <c r="C347" s="40">
        <f t="shared" si="52"/>
        <v>0</v>
      </c>
      <c r="D347" s="40">
        <f t="shared" si="46"/>
        <v>288671.60973318765</v>
      </c>
      <c r="E347" s="41">
        <f t="shared" si="47"/>
        <v>0</v>
      </c>
      <c r="F347" s="40">
        <f t="shared" si="48"/>
        <v>0</v>
      </c>
      <c r="G347" s="40">
        <f t="shared" si="49"/>
        <v>0</v>
      </c>
      <c r="H347" s="40">
        <f t="shared" si="53"/>
        <v>0</v>
      </c>
      <c r="I347" s="40">
        <f t="shared" si="50"/>
        <v>0</v>
      </c>
      <c r="J347" s="40">
        <f>SUM($H$18:$H347)</f>
        <v>3526598.2433296973</v>
      </c>
    </row>
    <row r="348" spans="1:10" ht="12.75">
      <c r="A348" s="37">
        <f t="shared" si="51"/>
        <v>331</v>
      </c>
      <c r="B348" s="38">
        <f t="shared" si="45"/>
        <v>160374</v>
      </c>
      <c r="C348" s="40">
        <f t="shared" si="52"/>
        <v>0</v>
      </c>
      <c r="D348" s="40">
        <f t="shared" si="46"/>
        <v>288671.60973318765</v>
      </c>
      <c r="E348" s="41">
        <f t="shared" si="47"/>
        <v>0</v>
      </c>
      <c r="F348" s="40">
        <f t="shared" si="48"/>
        <v>0</v>
      </c>
      <c r="G348" s="40">
        <f t="shared" si="49"/>
        <v>0</v>
      </c>
      <c r="H348" s="40">
        <f t="shared" si="53"/>
        <v>0</v>
      </c>
      <c r="I348" s="40">
        <f t="shared" si="50"/>
        <v>0</v>
      </c>
      <c r="J348" s="40">
        <f>SUM($H$18:$H348)</f>
        <v>3526598.2433296973</v>
      </c>
    </row>
    <row r="349" spans="1:10" ht="12.75">
      <c r="A349" s="37">
        <f t="shared" si="51"/>
        <v>332</v>
      </c>
      <c r="B349" s="38">
        <f t="shared" si="45"/>
        <v>160739</v>
      </c>
      <c r="C349" s="40">
        <f t="shared" si="52"/>
        <v>0</v>
      </c>
      <c r="D349" s="40">
        <f t="shared" si="46"/>
        <v>288671.60973318765</v>
      </c>
      <c r="E349" s="41">
        <f t="shared" si="47"/>
        <v>0</v>
      </c>
      <c r="F349" s="40">
        <f t="shared" si="48"/>
        <v>0</v>
      </c>
      <c r="G349" s="40">
        <f t="shared" si="49"/>
        <v>0</v>
      </c>
      <c r="H349" s="40">
        <f t="shared" si="53"/>
        <v>0</v>
      </c>
      <c r="I349" s="40">
        <f t="shared" si="50"/>
        <v>0</v>
      </c>
      <c r="J349" s="40">
        <f>SUM($H$18:$H349)</f>
        <v>3526598.2433296973</v>
      </c>
    </row>
    <row r="350" spans="1:10" ht="12.75">
      <c r="A350" s="37">
        <f t="shared" si="51"/>
        <v>333</v>
      </c>
      <c r="B350" s="38">
        <f t="shared" si="45"/>
        <v>161105</v>
      </c>
      <c r="C350" s="40">
        <f t="shared" si="52"/>
        <v>0</v>
      </c>
      <c r="D350" s="40">
        <f t="shared" si="46"/>
        <v>288671.60973318765</v>
      </c>
      <c r="E350" s="41">
        <f t="shared" si="47"/>
        <v>0</v>
      </c>
      <c r="F350" s="40">
        <f t="shared" si="48"/>
        <v>0</v>
      </c>
      <c r="G350" s="40">
        <f t="shared" si="49"/>
        <v>0</v>
      </c>
      <c r="H350" s="40">
        <f t="shared" si="53"/>
        <v>0</v>
      </c>
      <c r="I350" s="40">
        <f t="shared" si="50"/>
        <v>0</v>
      </c>
      <c r="J350" s="40">
        <f>SUM($H$18:$H350)</f>
        <v>3526598.2433296973</v>
      </c>
    </row>
    <row r="351" spans="1:10" ht="12.75">
      <c r="A351" s="37">
        <f t="shared" si="51"/>
        <v>334</v>
      </c>
      <c r="B351" s="38">
        <f t="shared" si="45"/>
        <v>161470</v>
      </c>
      <c r="C351" s="40">
        <f t="shared" si="52"/>
        <v>0</v>
      </c>
      <c r="D351" s="40">
        <f t="shared" si="46"/>
        <v>288671.60973318765</v>
      </c>
      <c r="E351" s="41">
        <f t="shared" si="47"/>
        <v>0</v>
      </c>
      <c r="F351" s="40">
        <f t="shared" si="48"/>
        <v>0</v>
      </c>
      <c r="G351" s="40">
        <f t="shared" si="49"/>
        <v>0</v>
      </c>
      <c r="H351" s="40">
        <f t="shared" si="53"/>
        <v>0</v>
      </c>
      <c r="I351" s="40">
        <f t="shared" si="50"/>
        <v>0</v>
      </c>
      <c r="J351" s="40">
        <f>SUM($H$18:$H351)</f>
        <v>3526598.2433296973</v>
      </c>
    </row>
    <row r="352" spans="1:10" ht="12.75">
      <c r="A352" s="37">
        <f t="shared" si="51"/>
        <v>335</v>
      </c>
      <c r="B352" s="38">
        <f t="shared" si="45"/>
        <v>161835</v>
      </c>
      <c r="C352" s="40">
        <f t="shared" si="52"/>
        <v>0</v>
      </c>
      <c r="D352" s="40">
        <f t="shared" si="46"/>
        <v>288671.60973318765</v>
      </c>
      <c r="E352" s="41">
        <f t="shared" si="47"/>
        <v>0</v>
      </c>
      <c r="F352" s="40">
        <f t="shared" si="48"/>
        <v>0</v>
      </c>
      <c r="G352" s="40">
        <f t="shared" si="49"/>
        <v>0</v>
      </c>
      <c r="H352" s="40">
        <f t="shared" si="53"/>
        <v>0</v>
      </c>
      <c r="I352" s="40">
        <f t="shared" si="50"/>
        <v>0</v>
      </c>
      <c r="J352" s="40">
        <f>SUM($H$18:$H352)</f>
        <v>3526598.2433296973</v>
      </c>
    </row>
    <row r="353" spans="1:10" ht="12.75">
      <c r="A353" s="37">
        <f t="shared" si="51"/>
        <v>336</v>
      </c>
      <c r="B353" s="38">
        <f t="shared" si="45"/>
        <v>162200</v>
      </c>
      <c r="C353" s="40">
        <f t="shared" si="52"/>
        <v>0</v>
      </c>
      <c r="D353" s="40">
        <f t="shared" si="46"/>
        <v>288671.60973318765</v>
      </c>
      <c r="E353" s="41">
        <f t="shared" si="47"/>
        <v>0</v>
      </c>
      <c r="F353" s="40">
        <f t="shared" si="48"/>
        <v>0</v>
      </c>
      <c r="G353" s="40">
        <f t="shared" si="49"/>
        <v>0</v>
      </c>
      <c r="H353" s="40">
        <f t="shared" si="53"/>
        <v>0</v>
      </c>
      <c r="I353" s="40">
        <f t="shared" si="50"/>
        <v>0</v>
      </c>
      <c r="J353" s="40">
        <f>SUM($H$18:$H353)</f>
        <v>3526598.2433296973</v>
      </c>
    </row>
    <row r="354" spans="1:10" ht="12.75">
      <c r="A354" s="37">
        <f t="shared" si="51"/>
        <v>337</v>
      </c>
      <c r="B354" s="38">
        <f t="shared" si="45"/>
        <v>162566</v>
      </c>
      <c r="C354" s="40">
        <f t="shared" si="52"/>
        <v>0</v>
      </c>
      <c r="D354" s="40">
        <f t="shared" si="46"/>
        <v>288671.60973318765</v>
      </c>
      <c r="E354" s="41">
        <f t="shared" si="47"/>
        <v>0</v>
      </c>
      <c r="F354" s="40">
        <f t="shared" si="48"/>
        <v>0</v>
      </c>
      <c r="G354" s="40">
        <f t="shared" si="49"/>
        <v>0</v>
      </c>
      <c r="H354" s="40">
        <f t="shared" si="53"/>
        <v>0</v>
      </c>
      <c r="I354" s="40">
        <f t="shared" si="50"/>
        <v>0</v>
      </c>
      <c r="J354" s="40">
        <f>SUM($H$18:$H354)</f>
        <v>3526598.2433296973</v>
      </c>
    </row>
    <row r="355" spans="1:10" ht="12.75">
      <c r="A355" s="37">
        <f t="shared" si="51"/>
        <v>338</v>
      </c>
      <c r="B355" s="38">
        <f t="shared" si="45"/>
        <v>162931</v>
      </c>
      <c r="C355" s="40">
        <f t="shared" si="52"/>
        <v>0</v>
      </c>
      <c r="D355" s="40">
        <f t="shared" si="46"/>
        <v>288671.60973318765</v>
      </c>
      <c r="E355" s="41">
        <f t="shared" si="47"/>
        <v>0</v>
      </c>
      <c r="F355" s="40">
        <f t="shared" si="48"/>
        <v>0</v>
      </c>
      <c r="G355" s="40">
        <f t="shared" si="49"/>
        <v>0</v>
      </c>
      <c r="H355" s="40">
        <f t="shared" si="53"/>
        <v>0</v>
      </c>
      <c r="I355" s="40">
        <f t="shared" si="50"/>
        <v>0</v>
      </c>
      <c r="J355" s="40">
        <f>SUM($H$18:$H355)</f>
        <v>3526598.2433296973</v>
      </c>
    </row>
    <row r="356" spans="1:10" ht="12.75">
      <c r="A356" s="37">
        <f t="shared" si="51"/>
        <v>339</v>
      </c>
      <c r="B356" s="38">
        <f t="shared" si="45"/>
        <v>163296</v>
      </c>
      <c r="C356" s="40">
        <f t="shared" si="52"/>
        <v>0</v>
      </c>
      <c r="D356" s="40">
        <f t="shared" si="46"/>
        <v>288671.60973318765</v>
      </c>
      <c r="E356" s="41">
        <f t="shared" si="47"/>
        <v>0</v>
      </c>
      <c r="F356" s="40">
        <f t="shared" si="48"/>
        <v>0</v>
      </c>
      <c r="G356" s="40">
        <f t="shared" si="49"/>
        <v>0</v>
      </c>
      <c r="H356" s="40">
        <f t="shared" si="53"/>
        <v>0</v>
      </c>
      <c r="I356" s="40">
        <f t="shared" si="50"/>
        <v>0</v>
      </c>
      <c r="J356" s="40">
        <f>SUM($H$18:$H356)</f>
        <v>3526598.2433296973</v>
      </c>
    </row>
    <row r="357" spans="1:10" ht="12.75">
      <c r="A357" s="37">
        <f t="shared" si="51"/>
        <v>340</v>
      </c>
      <c r="B357" s="38">
        <f t="shared" si="45"/>
        <v>163661</v>
      </c>
      <c r="C357" s="40">
        <f t="shared" si="52"/>
        <v>0</v>
      </c>
      <c r="D357" s="40">
        <f t="shared" si="46"/>
        <v>288671.60973318765</v>
      </c>
      <c r="E357" s="41">
        <f t="shared" si="47"/>
        <v>0</v>
      </c>
      <c r="F357" s="40">
        <f t="shared" si="48"/>
        <v>0</v>
      </c>
      <c r="G357" s="40">
        <f t="shared" si="49"/>
        <v>0</v>
      </c>
      <c r="H357" s="40">
        <f t="shared" si="53"/>
        <v>0</v>
      </c>
      <c r="I357" s="40">
        <f t="shared" si="50"/>
        <v>0</v>
      </c>
      <c r="J357" s="40">
        <f>SUM($H$18:$H357)</f>
        <v>3526598.2433296973</v>
      </c>
    </row>
    <row r="358" spans="1:10" ht="12.75">
      <c r="A358" s="37">
        <f t="shared" si="51"/>
        <v>341</v>
      </c>
      <c r="B358" s="38">
        <f t="shared" si="45"/>
        <v>164027</v>
      </c>
      <c r="C358" s="40">
        <f t="shared" si="52"/>
        <v>0</v>
      </c>
      <c r="D358" s="40">
        <f t="shared" si="46"/>
        <v>288671.60973318765</v>
      </c>
      <c r="E358" s="41">
        <f t="shared" si="47"/>
        <v>0</v>
      </c>
      <c r="F358" s="40">
        <f t="shared" si="48"/>
        <v>0</v>
      </c>
      <c r="G358" s="40">
        <f t="shared" si="49"/>
        <v>0</v>
      </c>
      <c r="H358" s="40">
        <f t="shared" si="53"/>
        <v>0</v>
      </c>
      <c r="I358" s="40">
        <f t="shared" si="50"/>
        <v>0</v>
      </c>
      <c r="J358" s="40">
        <f>SUM($H$18:$H358)</f>
        <v>3526598.2433296973</v>
      </c>
    </row>
    <row r="359" spans="1:10" ht="12.75">
      <c r="A359" s="37">
        <f t="shared" si="51"/>
        <v>342</v>
      </c>
      <c r="B359" s="38">
        <f t="shared" si="45"/>
        <v>164392</v>
      </c>
      <c r="C359" s="40">
        <f t="shared" si="52"/>
        <v>0</v>
      </c>
      <c r="D359" s="40">
        <f t="shared" si="46"/>
        <v>288671.60973318765</v>
      </c>
      <c r="E359" s="41">
        <f t="shared" si="47"/>
        <v>0</v>
      </c>
      <c r="F359" s="40">
        <f t="shared" si="48"/>
        <v>0</v>
      </c>
      <c r="G359" s="40">
        <f t="shared" si="49"/>
        <v>0</v>
      </c>
      <c r="H359" s="40">
        <f t="shared" si="53"/>
        <v>0</v>
      </c>
      <c r="I359" s="40">
        <f t="shared" si="50"/>
        <v>0</v>
      </c>
      <c r="J359" s="40">
        <f>SUM($H$18:$H359)</f>
        <v>3526598.2433296973</v>
      </c>
    </row>
    <row r="360" spans="1:10" ht="12.75">
      <c r="A360" s="37">
        <f t="shared" si="51"/>
        <v>343</v>
      </c>
      <c r="B360" s="38">
        <f t="shared" si="45"/>
        <v>164757</v>
      </c>
      <c r="C360" s="40">
        <f t="shared" si="52"/>
        <v>0</v>
      </c>
      <c r="D360" s="40">
        <f t="shared" si="46"/>
        <v>288671.60973318765</v>
      </c>
      <c r="E360" s="41">
        <f t="shared" si="47"/>
        <v>0</v>
      </c>
      <c r="F360" s="40">
        <f t="shared" si="48"/>
        <v>0</v>
      </c>
      <c r="G360" s="40">
        <f t="shared" si="49"/>
        <v>0</v>
      </c>
      <c r="H360" s="40">
        <f t="shared" si="53"/>
        <v>0</v>
      </c>
      <c r="I360" s="40">
        <f t="shared" si="50"/>
        <v>0</v>
      </c>
      <c r="J360" s="40">
        <f>SUM($H$18:$H360)</f>
        <v>3526598.2433296973</v>
      </c>
    </row>
    <row r="361" spans="1:10" ht="12.75">
      <c r="A361" s="37">
        <f t="shared" si="51"/>
        <v>344</v>
      </c>
      <c r="B361" s="38">
        <f t="shared" si="45"/>
        <v>165122</v>
      </c>
      <c r="C361" s="40">
        <f t="shared" si="52"/>
        <v>0</v>
      </c>
      <c r="D361" s="40">
        <f t="shared" si="46"/>
        <v>288671.60973318765</v>
      </c>
      <c r="E361" s="41">
        <f t="shared" si="47"/>
        <v>0</v>
      </c>
      <c r="F361" s="40">
        <f t="shared" si="48"/>
        <v>0</v>
      </c>
      <c r="G361" s="40">
        <f t="shared" si="49"/>
        <v>0</v>
      </c>
      <c r="H361" s="40">
        <f t="shared" si="53"/>
        <v>0</v>
      </c>
      <c r="I361" s="40">
        <f t="shared" si="50"/>
        <v>0</v>
      </c>
      <c r="J361" s="40">
        <f>SUM($H$18:$H361)</f>
        <v>3526598.2433296973</v>
      </c>
    </row>
    <row r="362" spans="1:10" ht="12.75">
      <c r="A362" s="37">
        <f t="shared" si="51"/>
        <v>345</v>
      </c>
      <c r="B362" s="38">
        <f t="shared" si="45"/>
        <v>165488</v>
      </c>
      <c r="C362" s="40">
        <f t="shared" si="52"/>
        <v>0</v>
      </c>
      <c r="D362" s="40">
        <f t="shared" si="46"/>
        <v>288671.60973318765</v>
      </c>
      <c r="E362" s="41">
        <f t="shared" si="47"/>
        <v>0</v>
      </c>
      <c r="F362" s="40">
        <f t="shared" si="48"/>
        <v>0</v>
      </c>
      <c r="G362" s="40">
        <f t="shared" si="49"/>
        <v>0</v>
      </c>
      <c r="H362" s="40">
        <f t="shared" si="53"/>
        <v>0</v>
      </c>
      <c r="I362" s="40">
        <f t="shared" si="50"/>
        <v>0</v>
      </c>
      <c r="J362" s="40">
        <f>SUM($H$18:$H362)</f>
        <v>3526598.2433296973</v>
      </c>
    </row>
    <row r="363" spans="1:10" ht="12.75">
      <c r="A363" s="37">
        <f t="shared" si="51"/>
        <v>346</v>
      </c>
      <c r="B363" s="38">
        <f t="shared" si="45"/>
        <v>165853</v>
      </c>
      <c r="C363" s="40">
        <f t="shared" si="52"/>
        <v>0</v>
      </c>
      <c r="D363" s="40">
        <f t="shared" si="46"/>
        <v>288671.60973318765</v>
      </c>
      <c r="E363" s="41">
        <f t="shared" si="47"/>
        <v>0</v>
      </c>
      <c r="F363" s="40">
        <f t="shared" si="48"/>
        <v>0</v>
      </c>
      <c r="G363" s="40">
        <f t="shared" si="49"/>
        <v>0</v>
      </c>
      <c r="H363" s="40">
        <f t="shared" si="53"/>
        <v>0</v>
      </c>
      <c r="I363" s="40">
        <f t="shared" si="50"/>
        <v>0</v>
      </c>
      <c r="J363" s="40">
        <f>SUM($H$18:$H363)</f>
        <v>3526598.2433296973</v>
      </c>
    </row>
    <row r="364" spans="1:10" ht="12.75">
      <c r="A364" s="37">
        <f t="shared" si="51"/>
        <v>347</v>
      </c>
      <c r="B364" s="38">
        <f t="shared" si="45"/>
        <v>166218</v>
      </c>
      <c r="C364" s="40">
        <f t="shared" si="52"/>
        <v>0</v>
      </c>
      <c r="D364" s="40">
        <f t="shared" si="46"/>
        <v>288671.60973318765</v>
      </c>
      <c r="E364" s="41">
        <f t="shared" si="47"/>
        <v>0</v>
      </c>
      <c r="F364" s="40">
        <f t="shared" si="48"/>
        <v>0</v>
      </c>
      <c r="G364" s="40">
        <f t="shared" si="49"/>
        <v>0</v>
      </c>
      <c r="H364" s="40">
        <f t="shared" si="53"/>
        <v>0</v>
      </c>
      <c r="I364" s="40">
        <f t="shared" si="50"/>
        <v>0</v>
      </c>
      <c r="J364" s="40">
        <f>SUM($H$18:$H364)</f>
        <v>3526598.2433296973</v>
      </c>
    </row>
    <row r="365" spans="1:10" ht="12.75">
      <c r="A365" s="37">
        <f t="shared" si="51"/>
        <v>348</v>
      </c>
      <c r="B365" s="38">
        <f t="shared" si="45"/>
        <v>166583</v>
      </c>
      <c r="C365" s="40">
        <f t="shared" si="52"/>
        <v>0</v>
      </c>
      <c r="D365" s="40">
        <f t="shared" si="46"/>
        <v>288671.60973318765</v>
      </c>
      <c r="E365" s="41">
        <f t="shared" si="47"/>
        <v>0</v>
      </c>
      <c r="F365" s="40">
        <f t="shared" si="48"/>
        <v>0</v>
      </c>
      <c r="G365" s="40">
        <f t="shared" si="49"/>
        <v>0</v>
      </c>
      <c r="H365" s="40">
        <f t="shared" si="53"/>
        <v>0</v>
      </c>
      <c r="I365" s="40">
        <f t="shared" si="50"/>
        <v>0</v>
      </c>
      <c r="J365" s="40">
        <f>SUM($H$18:$H365)</f>
        <v>3526598.2433296973</v>
      </c>
    </row>
    <row r="366" spans="1:10" ht="12.75">
      <c r="A366" s="37">
        <f t="shared" si="51"/>
        <v>349</v>
      </c>
      <c r="B366" s="38">
        <f t="shared" si="45"/>
        <v>166949</v>
      </c>
      <c r="C366" s="40">
        <f t="shared" si="52"/>
        <v>0</v>
      </c>
      <c r="D366" s="40">
        <f t="shared" si="46"/>
        <v>288671.60973318765</v>
      </c>
      <c r="E366" s="41">
        <f t="shared" si="47"/>
        <v>0</v>
      </c>
      <c r="F366" s="40">
        <f t="shared" si="48"/>
        <v>0</v>
      </c>
      <c r="G366" s="40">
        <f t="shared" si="49"/>
        <v>0</v>
      </c>
      <c r="H366" s="40">
        <f t="shared" si="53"/>
        <v>0</v>
      </c>
      <c r="I366" s="40">
        <f t="shared" si="50"/>
        <v>0</v>
      </c>
      <c r="J366" s="40">
        <f>SUM($H$18:$H366)</f>
        <v>3526598.2433296973</v>
      </c>
    </row>
    <row r="367" spans="1:10" ht="12.75">
      <c r="A367" s="37">
        <f t="shared" si="51"/>
        <v>350</v>
      </c>
      <c r="B367" s="38">
        <f t="shared" si="45"/>
        <v>167314</v>
      </c>
      <c r="C367" s="40">
        <f t="shared" si="52"/>
        <v>0</v>
      </c>
      <c r="D367" s="40">
        <f t="shared" si="46"/>
        <v>288671.60973318765</v>
      </c>
      <c r="E367" s="41">
        <f t="shared" si="47"/>
        <v>0</v>
      </c>
      <c r="F367" s="40">
        <f t="shared" si="48"/>
        <v>0</v>
      </c>
      <c r="G367" s="40">
        <f t="shared" si="49"/>
        <v>0</v>
      </c>
      <c r="H367" s="40">
        <f t="shared" si="53"/>
        <v>0</v>
      </c>
      <c r="I367" s="40">
        <f t="shared" si="50"/>
        <v>0</v>
      </c>
      <c r="J367" s="40">
        <f>SUM($H$18:$H367)</f>
        <v>3526598.2433296973</v>
      </c>
    </row>
    <row r="368" spans="1:10" ht="12.75">
      <c r="A368" s="37">
        <f t="shared" si="51"/>
        <v>351</v>
      </c>
      <c r="B368" s="38">
        <f t="shared" si="45"/>
        <v>167679</v>
      </c>
      <c r="C368" s="40">
        <f t="shared" si="52"/>
        <v>0</v>
      </c>
      <c r="D368" s="40">
        <f t="shared" si="46"/>
        <v>288671.60973318765</v>
      </c>
      <c r="E368" s="41">
        <f t="shared" si="47"/>
        <v>0</v>
      </c>
      <c r="F368" s="40">
        <f t="shared" si="48"/>
        <v>0</v>
      </c>
      <c r="G368" s="40">
        <f t="shared" si="49"/>
        <v>0</v>
      </c>
      <c r="H368" s="40">
        <f t="shared" si="53"/>
        <v>0</v>
      </c>
      <c r="I368" s="40">
        <f t="shared" si="50"/>
        <v>0</v>
      </c>
      <c r="J368" s="40">
        <f>SUM($H$18:$H368)</f>
        <v>3526598.2433296973</v>
      </c>
    </row>
    <row r="369" spans="1:10" ht="12.75">
      <c r="A369" s="37">
        <f t="shared" si="51"/>
        <v>352</v>
      </c>
      <c r="B369" s="38">
        <f t="shared" si="45"/>
        <v>168044</v>
      </c>
      <c r="C369" s="40">
        <f t="shared" si="52"/>
        <v>0</v>
      </c>
      <c r="D369" s="40">
        <f t="shared" si="46"/>
        <v>288671.60973318765</v>
      </c>
      <c r="E369" s="41">
        <f t="shared" si="47"/>
        <v>0</v>
      </c>
      <c r="F369" s="40">
        <f t="shared" si="48"/>
        <v>0</v>
      </c>
      <c r="G369" s="40">
        <f t="shared" si="49"/>
        <v>0</v>
      </c>
      <c r="H369" s="40">
        <f t="shared" si="53"/>
        <v>0</v>
      </c>
      <c r="I369" s="40">
        <f t="shared" si="50"/>
        <v>0</v>
      </c>
      <c r="J369" s="40">
        <f>SUM($H$18:$H369)</f>
        <v>3526598.2433296973</v>
      </c>
    </row>
    <row r="370" spans="1:10" ht="12.75">
      <c r="A370" s="37">
        <f t="shared" si="51"/>
        <v>353</v>
      </c>
      <c r="B370" s="38">
        <f t="shared" si="45"/>
        <v>168410</v>
      </c>
      <c r="C370" s="40">
        <f t="shared" si="52"/>
        <v>0</v>
      </c>
      <c r="D370" s="40">
        <f t="shared" si="46"/>
        <v>288671.60973318765</v>
      </c>
      <c r="E370" s="41">
        <f t="shared" si="47"/>
        <v>0</v>
      </c>
      <c r="F370" s="40">
        <f t="shared" si="48"/>
        <v>0</v>
      </c>
      <c r="G370" s="40">
        <f t="shared" si="49"/>
        <v>0</v>
      </c>
      <c r="H370" s="40">
        <f t="shared" si="53"/>
        <v>0</v>
      </c>
      <c r="I370" s="40">
        <f t="shared" si="50"/>
        <v>0</v>
      </c>
      <c r="J370" s="40">
        <f>SUM($H$18:$H370)</f>
        <v>3526598.2433296973</v>
      </c>
    </row>
    <row r="371" spans="1:10" ht="12.75">
      <c r="A371" s="37">
        <f t="shared" si="51"/>
        <v>354</v>
      </c>
      <c r="B371" s="38">
        <f t="shared" si="45"/>
        <v>168775</v>
      </c>
      <c r="C371" s="40">
        <f t="shared" si="52"/>
        <v>0</v>
      </c>
      <c r="D371" s="40">
        <f t="shared" si="46"/>
        <v>288671.60973318765</v>
      </c>
      <c r="E371" s="41">
        <f t="shared" si="47"/>
        <v>0</v>
      </c>
      <c r="F371" s="40">
        <f t="shared" si="48"/>
        <v>0</v>
      </c>
      <c r="G371" s="40">
        <f t="shared" si="49"/>
        <v>0</v>
      </c>
      <c r="H371" s="40">
        <f t="shared" si="53"/>
        <v>0</v>
      </c>
      <c r="I371" s="40">
        <f t="shared" si="50"/>
        <v>0</v>
      </c>
      <c r="J371" s="40">
        <f>SUM($H$18:$H371)</f>
        <v>3526598.2433296973</v>
      </c>
    </row>
    <row r="372" spans="1:10" ht="12.75">
      <c r="A372" s="37">
        <f t="shared" si="51"/>
        <v>355</v>
      </c>
      <c r="B372" s="38">
        <f t="shared" si="45"/>
        <v>169140</v>
      </c>
      <c r="C372" s="40">
        <f t="shared" si="52"/>
        <v>0</v>
      </c>
      <c r="D372" s="40">
        <f t="shared" si="46"/>
        <v>288671.60973318765</v>
      </c>
      <c r="E372" s="41">
        <f t="shared" si="47"/>
        <v>0</v>
      </c>
      <c r="F372" s="40">
        <f t="shared" si="48"/>
        <v>0</v>
      </c>
      <c r="G372" s="40">
        <f t="shared" si="49"/>
        <v>0</v>
      </c>
      <c r="H372" s="40">
        <f t="shared" si="53"/>
        <v>0</v>
      </c>
      <c r="I372" s="40">
        <f t="shared" si="50"/>
        <v>0</v>
      </c>
      <c r="J372" s="40">
        <f>SUM($H$18:$H372)</f>
        <v>3526598.2433296973</v>
      </c>
    </row>
    <row r="373" spans="1:10" ht="12.75">
      <c r="A373" s="37">
        <f t="shared" si="51"/>
        <v>356</v>
      </c>
      <c r="B373" s="38">
        <f t="shared" si="45"/>
        <v>169505</v>
      </c>
      <c r="C373" s="40">
        <f t="shared" si="52"/>
        <v>0</v>
      </c>
      <c r="D373" s="40">
        <f t="shared" si="46"/>
        <v>288671.60973318765</v>
      </c>
      <c r="E373" s="41">
        <f t="shared" si="47"/>
        <v>0</v>
      </c>
      <c r="F373" s="40">
        <f t="shared" si="48"/>
        <v>0</v>
      </c>
      <c r="G373" s="40">
        <f t="shared" si="49"/>
        <v>0</v>
      </c>
      <c r="H373" s="40">
        <f t="shared" si="53"/>
        <v>0</v>
      </c>
      <c r="I373" s="40">
        <f t="shared" si="50"/>
        <v>0</v>
      </c>
      <c r="J373" s="40">
        <f>SUM($H$18:$H373)</f>
        <v>3526598.2433296973</v>
      </c>
    </row>
    <row r="374" spans="1:10" ht="12.75">
      <c r="A374" s="37">
        <f t="shared" si="51"/>
        <v>357</v>
      </c>
      <c r="B374" s="38">
        <f t="shared" si="45"/>
        <v>169871</v>
      </c>
      <c r="C374" s="40">
        <f t="shared" si="52"/>
        <v>0</v>
      </c>
      <c r="D374" s="40">
        <f t="shared" si="46"/>
        <v>288671.60973318765</v>
      </c>
      <c r="E374" s="41">
        <f t="shared" si="47"/>
        <v>0</v>
      </c>
      <c r="F374" s="40">
        <f t="shared" si="48"/>
        <v>0</v>
      </c>
      <c r="G374" s="40">
        <f t="shared" si="49"/>
        <v>0</v>
      </c>
      <c r="H374" s="40">
        <f t="shared" si="53"/>
        <v>0</v>
      </c>
      <c r="I374" s="40">
        <f t="shared" si="50"/>
        <v>0</v>
      </c>
      <c r="J374" s="40">
        <f>SUM($H$18:$H374)</f>
        <v>3526598.2433296973</v>
      </c>
    </row>
    <row r="375" spans="1:10" ht="12.75">
      <c r="A375" s="37">
        <f t="shared" si="51"/>
        <v>358</v>
      </c>
      <c r="B375" s="38">
        <f t="shared" si="45"/>
        <v>170236</v>
      </c>
      <c r="C375" s="40">
        <f t="shared" si="52"/>
        <v>0</v>
      </c>
      <c r="D375" s="40">
        <f t="shared" si="46"/>
        <v>288671.60973318765</v>
      </c>
      <c r="E375" s="41">
        <f t="shared" si="47"/>
        <v>0</v>
      </c>
      <c r="F375" s="40">
        <f t="shared" si="48"/>
        <v>0</v>
      </c>
      <c r="G375" s="40">
        <f t="shared" si="49"/>
        <v>0</v>
      </c>
      <c r="H375" s="40">
        <f t="shared" si="53"/>
        <v>0</v>
      </c>
      <c r="I375" s="40">
        <f t="shared" si="50"/>
        <v>0</v>
      </c>
      <c r="J375" s="40">
        <f>SUM($H$18:$H375)</f>
        <v>3526598.2433296973</v>
      </c>
    </row>
    <row r="376" spans="1:10" ht="12.75">
      <c r="A376" s="37">
        <f t="shared" si="51"/>
        <v>359</v>
      </c>
      <c r="B376" s="38">
        <f t="shared" si="45"/>
        <v>170601</v>
      </c>
      <c r="C376" s="40">
        <f t="shared" si="52"/>
        <v>0</v>
      </c>
      <c r="D376" s="40">
        <f t="shared" si="46"/>
        <v>288671.60973318765</v>
      </c>
      <c r="E376" s="41">
        <f t="shared" si="47"/>
        <v>0</v>
      </c>
      <c r="F376" s="40">
        <f t="shared" si="48"/>
        <v>0</v>
      </c>
      <c r="G376" s="40">
        <f t="shared" si="49"/>
        <v>0</v>
      </c>
      <c r="H376" s="40">
        <f t="shared" si="53"/>
        <v>0</v>
      </c>
      <c r="I376" s="40">
        <f t="shared" si="50"/>
        <v>0</v>
      </c>
      <c r="J376" s="40">
        <f>SUM($H$18:$H376)</f>
        <v>3526598.2433296973</v>
      </c>
    </row>
    <row r="377" spans="1:10" ht="12.75">
      <c r="A377" s="37">
        <f t="shared" si="51"/>
        <v>360</v>
      </c>
      <c r="B377" s="38">
        <f t="shared" si="45"/>
        <v>170966</v>
      </c>
      <c r="C377" s="40">
        <f t="shared" si="52"/>
        <v>0</v>
      </c>
      <c r="D377" s="40">
        <f t="shared" si="46"/>
        <v>288671.60973318765</v>
      </c>
      <c r="E377" s="41">
        <f t="shared" si="47"/>
        <v>0</v>
      </c>
      <c r="F377" s="40">
        <f t="shared" si="48"/>
        <v>0</v>
      </c>
      <c r="G377" s="40">
        <f t="shared" si="49"/>
        <v>0</v>
      </c>
      <c r="H377" s="40">
        <f t="shared" si="53"/>
        <v>0</v>
      </c>
      <c r="I377" s="40">
        <f t="shared" si="50"/>
        <v>0</v>
      </c>
      <c r="J377" s="40">
        <f>SUM($H$18:$H377)</f>
        <v>3526598.2433296973</v>
      </c>
    </row>
    <row r="378" spans="1:10" ht="12.75">
      <c r="A378" s="42"/>
      <c r="B378" s="43"/>
      <c r="C378" s="43"/>
      <c r="D378" s="43"/>
      <c r="E378" s="43"/>
      <c r="F378" s="43"/>
      <c r="G378" s="43"/>
      <c r="H378" s="43"/>
      <c r="I378" s="43"/>
      <c r="J378" s="43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L43"/>
  <sheetViews>
    <sheetView workbookViewId="0" topLeftCell="A1">
      <selection activeCell="B8" sqref="B8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7" width="10.7109375" style="0" customWidth="1"/>
    <col min="38" max="38" width="13.7109375" style="0" customWidth="1"/>
    <col min="39" max="16384" width="10.7109375" style="0" customWidth="1"/>
  </cols>
  <sheetData>
    <row r="1" s="4" customFormat="1" ht="15.75">
      <c r="A1" s="4" t="s">
        <v>54</v>
      </c>
    </row>
    <row r="2" s="4" customFormat="1" ht="15.75">
      <c r="A2" s="4" t="s">
        <v>0</v>
      </c>
    </row>
    <row r="4" ht="12.75">
      <c r="A4" s="2" t="s">
        <v>1</v>
      </c>
    </row>
    <row r="5" spans="1:2" ht="12.75">
      <c r="A5" t="s">
        <v>6</v>
      </c>
      <c r="B5">
        <v>640</v>
      </c>
    </row>
    <row r="6" spans="1:2" ht="12.75">
      <c r="A6" t="s">
        <v>5</v>
      </c>
      <c r="B6" s="5">
        <v>0.9</v>
      </c>
    </row>
    <row r="7" spans="1:2" ht="12.75">
      <c r="A7" t="s">
        <v>2</v>
      </c>
      <c r="B7" s="47">
        <v>3843840</v>
      </c>
    </row>
    <row r="8" spans="1:2" ht="12.75">
      <c r="A8" t="s">
        <v>3</v>
      </c>
      <c r="B8" s="5">
        <v>0.08</v>
      </c>
    </row>
    <row r="9" spans="1:2" ht="12.75">
      <c r="A9" t="s">
        <v>4</v>
      </c>
      <c r="B9" s="5">
        <v>0.06</v>
      </c>
    </row>
    <row r="10" spans="1:2" ht="12.75">
      <c r="A10" t="s">
        <v>42</v>
      </c>
      <c r="B10" s="46">
        <v>10.76</v>
      </c>
    </row>
    <row r="11" spans="1:2" ht="12.75">
      <c r="A11" t="s">
        <v>43</v>
      </c>
      <c r="B11" s="46">
        <v>14.19</v>
      </c>
    </row>
    <row r="12" spans="1:2" ht="12.75">
      <c r="A12" t="s">
        <v>47</v>
      </c>
      <c r="B12" s="47">
        <v>600000</v>
      </c>
    </row>
    <row r="13" spans="1:2" ht="12.75">
      <c r="A13" t="s">
        <v>12</v>
      </c>
      <c r="B13" s="47">
        <v>1000</v>
      </c>
    </row>
    <row r="15" spans="2:37" ht="12.75">
      <c r="B15" s="50" t="s">
        <v>8</v>
      </c>
      <c r="C15" s="50"/>
      <c r="D15" s="50"/>
      <c r="E15" s="50"/>
      <c r="F15" s="50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168" s="1" customFormat="1" ht="12.75">
      <c r="A16" s="2" t="s">
        <v>7</v>
      </c>
      <c r="B16" s="3">
        <v>-5</v>
      </c>
      <c r="C16" s="3">
        <f aca="true" t="shared" si="0" ref="C16:AK16">B16+1</f>
        <v>-4</v>
      </c>
      <c r="D16" s="3">
        <f t="shared" si="0"/>
        <v>-3</v>
      </c>
      <c r="E16" s="3">
        <f t="shared" si="0"/>
        <v>-2</v>
      </c>
      <c r="F16" s="3">
        <f t="shared" si="0"/>
        <v>-1</v>
      </c>
      <c r="G16" s="3">
        <f t="shared" si="0"/>
        <v>0</v>
      </c>
      <c r="H16" s="3">
        <f t="shared" si="0"/>
        <v>1</v>
      </c>
      <c r="I16" s="3">
        <f t="shared" si="0"/>
        <v>2</v>
      </c>
      <c r="J16" s="3">
        <f t="shared" si="0"/>
        <v>3</v>
      </c>
      <c r="K16" s="3">
        <f t="shared" si="0"/>
        <v>4</v>
      </c>
      <c r="L16" s="3">
        <f t="shared" si="0"/>
        <v>5</v>
      </c>
      <c r="M16" s="3">
        <f t="shared" si="0"/>
        <v>6</v>
      </c>
      <c r="N16" s="3">
        <f t="shared" si="0"/>
        <v>7</v>
      </c>
      <c r="O16" s="3">
        <f t="shared" si="0"/>
        <v>8</v>
      </c>
      <c r="P16" s="3">
        <f t="shared" si="0"/>
        <v>9</v>
      </c>
      <c r="Q16" s="3">
        <f t="shared" si="0"/>
        <v>10</v>
      </c>
      <c r="R16" s="3">
        <f t="shared" si="0"/>
        <v>11</v>
      </c>
      <c r="S16" s="3">
        <f t="shared" si="0"/>
        <v>12</v>
      </c>
      <c r="T16" s="3">
        <f t="shared" si="0"/>
        <v>13</v>
      </c>
      <c r="U16" s="3">
        <f t="shared" si="0"/>
        <v>14</v>
      </c>
      <c r="V16" s="3">
        <f t="shared" si="0"/>
        <v>15</v>
      </c>
      <c r="W16" s="3">
        <f t="shared" si="0"/>
        <v>16</v>
      </c>
      <c r="X16" s="3">
        <f t="shared" si="0"/>
        <v>17</v>
      </c>
      <c r="Y16" s="3">
        <f t="shared" si="0"/>
        <v>18</v>
      </c>
      <c r="Z16" s="3">
        <f t="shared" si="0"/>
        <v>19</v>
      </c>
      <c r="AA16" s="3">
        <f t="shared" si="0"/>
        <v>20</v>
      </c>
      <c r="AB16" s="3">
        <f t="shared" si="0"/>
        <v>21</v>
      </c>
      <c r="AC16" s="3">
        <f t="shared" si="0"/>
        <v>22</v>
      </c>
      <c r="AD16" s="3">
        <f t="shared" si="0"/>
        <v>23</v>
      </c>
      <c r="AE16" s="3">
        <f t="shared" si="0"/>
        <v>24</v>
      </c>
      <c r="AF16" s="3">
        <f t="shared" si="0"/>
        <v>25</v>
      </c>
      <c r="AG16" s="3">
        <f t="shared" si="0"/>
        <v>26</v>
      </c>
      <c r="AH16" s="3">
        <f t="shared" si="0"/>
        <v>27</v>
      </c>
      <c r="AI16" s="3">
        <f t="shared" si="0"/>
        <v>28</v>
      </c>
      <c r="AJ16" s="3">
        <f t="shared" si="0"/>
        <v>29</v>
      </c>
      <c r="AK16" s="3">
        <f t="shared" si="0"/>
        <v>30</v>
      </c>
      <c r="AL16" s="3" t="s">
        <v>16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38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 s="7">
        <f>(0.6*$B5*$B6*8760)/1000</f>
        <v>3027.456</v>
      </c>
      <c r="H17" s="7">
        <f aca="true" t="shared" si="1" ref="H17:AK17">($B5*$B6*8760)/1000</f>
        <v>5045.76</v>
      </c>
      <c r="I17" s="7">
        <f t="shared" si="1"/>
        <v>5045.76</v>
      </c>
      <c r="J17" s="7">
        <f t="shared" si="1"/>
        <v>5045.76</v>
      </c>
      <c r="K17" s="7">
        <f t="shared" si="1"/>
        <v>5045.76</v>
      </c>
      <c r="L17" s="7">
        <f t="shared" si="1"/>
        <v>5045.76</v>
      </c>
      <c r="M17" s="7">
        <f t="shared" si="1"/>
        <v>5045.76</v>
      </c>
      <c r="N17" s="7">
        <f t="shared" si="1"/>
        <v>5045.76</v>
      </c>
      <c r="O17" s="7">
        <f t="shared" si="1"/>
        <v>5045.76</v>
      </c>
      <c r="P17" s="7">
        <f t="shared" si="1"/>
        <v>5045.76</v>
      </c>
      <c r="Q17" s="7">
        <f t="shared" si="1"/>
        <v>5045.76</v>
      </c>
      <c r="R17" s="7">
        <f t="shared" si="1"/>
        <v>5045.76</v>
      </c>
      <c r="S17" s="7">
        <f t="shared" si="1"/>
        <v>5045.76</v>
      </c>
      <c r="T17" s="7">
        <f t="shared" si="1"/>
        <v>5045.76</v>
      </c>
      <c r="U17" s="7">
        <f t="shared" si="1"/>
        <v>5045.76</v>
      </c>
      <c r="V17" s="7">
        <f t="shared" si="1"/>
        <v>5045.76</v>
      </c>
      <c r="W17" s="7">
        <f t="shared" si="1"/>
        <v>5045.76</v>
      </c>
      <c r="X17" s="7">
        <f t="shared" si="1"/>
        <v>5045.76</v>
      </c>
      <c r="Y17" s="7">
        <f t="shared" si="1"/>
        <v>5045.76</v>
      </c>
      <c r="Z17" s="7">
        <f t="shared" si="1"/>
        <v>5045.76</v>
      </c>
      <c r="AA17" s="7">
        <f t="shared" si="1"/>
        <v>5045.76</v>
      </c>
      <c r="AB17" s="7">
        <f t="shared" si="1"/>
        <v>5045.76</v>
      </c>
      <c r="AC17" s="7">
        <f t="shared" si="1"/>
        <v>5045.76</v>
      </c>
      <c r="AD17" s="7">
        <f t="shared" si="1"/>
        <v>5045.76</v>
      </c>
      <c r="AE17" s="7">
        <f t="shared" si="1"/>
        <v>5045.76</v>
      </c>
      <c r="AF17" s="7">
        <f t="shared" si="1"/>
        <v>5045.76</v>
      </c>
      <c r="AG17" s="7">
        <f t="shared" si="1"/>
        <v>5045.76</v>
      </c>
      <c r="AH17" s="7">
        <f t="shared" si="1"/>
        <v>5045.76</v>
      </c>
      <c r="AI17" s="7">
        <f t="shared" si="1"/>
        <v>5045.76</v>
      </c>
      <c r="AJ17" s="7">
        <f t="shared" si="1"/>
        <v>5045.76</v>
      </c>
      <c r="AK17" s="7">
        <f t="shared" si="1"/>
        <v>5045.76</v>
      </c>
      <c r="AL17" s="7">
        <f>SUM(B17:AK17)</f>
        <v>154400.256</v>
      </c>
    </row>
    <row r="19" spans="1:38" ht="12.75">
      <c r="A19" t="s">
        <v>10</v>
      </c>
      <c r="B19" s="47">
        <f>$B7*$B8*0.15</f>
        <v>46126.08</v>
      </c>
      <c r="C19" s="47">
        <f>$B7*$B8*0.35</f>
        <v>107627.52</v>
      </c>
      <c r="D19" s="47">
        <f>$B7*$B8*0.6</f>
        <v>184504.32</v>
      </c>
      <c r="E19" s="47">
        <f>$B7*$B8*0.8</f>
        <v>246005.76</v>
      </c>
      <c r="F19" s="47">
        <f>$B7*$B8*1</f>
        <v>307507.2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f aca="true" t="shared" si="2" ref="AL19:AL24">SUM(B19:AK19)</f>
        <v>891770.8800000001</v>
      </c>
    </row>
    <row r="20" spans="1:38" ht="12.75">
      <c r="A20" t="s">
        <v>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PBMR_4_amort!F18</f>
        <v>300690.9885330671</v>
      </c>
      <c r="H20" s="47">
        <f aca="true" t="shared" si="3" ref="H20:AE20">G20</f>
        <v>300690.9885330671</v>
      </c>
      <c r="I20" s="47">
        <f t="shared" si="3"/>
        <v>300690.9885330671</v>
      </c>
      <c r="J20" s="47">
        <f t="shared" si="3"/>
        <v>300690.9885330671</v>
      </c>
      <c r="K20" s="47">
        <f t="shared" si="3"/>
        <v>300690.9885330671</v>
      </c>
      <c r="L20" s="47">
        <f t="shared" si="3"/>
        <v>300690.9885330671</v>
      </c>
      <c r="M20" s="47">
        <f t="shared" si="3"/>
        <v>300690.9885330671</v>
      </c>
      <c r="N20" s="47">
        <f t="shared" si="3"/>
        <v>300690.9885330671</v>
      </c>
      <c r="O20" s="47">
        <f t="shared" si="3"/>
        <v>300690.9885330671</v>
      </c>
      <c r="P20" s="47">
        <f t="shared" si="3"/>
        <v>300690.9885330671</v>
      </c>
      <c r="Q20" s="47">
        <f t="shared" si="3"/>
        <v>300690.9885330671</v>
      </c>
      <c r="R20" s="47">
        <f t="shared" si="3"/>
        <v>300690.9885330671</v>
      </c>
      <c r="S20" s="47">
        <f t="shared" si="3"/>
        <v>300690.9885330671</v>
      </c>
      <c r="T20" s="47">
        <f t="shared" si="3"/>
        <v>300690.9885330671</v>
      </c>
      <c r="U20" s="47">
        <f t="shared" si="3"/>
        <v>300690.9885330671</v>
      </c>
      <c r="V20" s="47">
        <f t="shared" si="3"/>
        <v>300690.9885330671</v>
      </c>
      <c r="W20" s="47">
        <f t="shared" si="3"/>
        <v>300690.9885330671</v>
      </c>
      <c r="X20" s="47">
        <f t="shared" si="3"/>
        <v>300690.9885330671</v>
      </c>
      <c r="Y20" s="47">
        <f t="shared" si="3"/>
        <v>300690.9885330671</v>
      </c>
      <c r="Z20" s="47">
        <f t="shared" si="3"/>
        <v>300690.9885330671</v>
      </c>
      <c r="AA20" s="47">
        <f t="shared" si="3"/>
        <v>300690.9885330671</v>
      </c>
      <c r="AB20" s="47">
        <f t="shared" si="3"/>
        <v>300690.9885330671</v>
      </c>
      <c r="AC20" s="47">
        <f t="shared" si="3"/>
        <v>300690.9885330671</v>
      </c>
      <c r="AD20" s="47">
        <f t="shared" si="3"/>
        <v>300690.9885330671</v>
      </c>
      <c r="AE20" s="47">
        <f t="shared" si="3"/>
        <v>300690.9885330671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f t="shared" si="2"/>
        <v>7517274.713326682</v>
      </c>
    </row>
    <row r="21" spans="1:38" ht="12.75">
      <c r="A21" t="s">
        <v>44</v>
      </c>
      <c r="B21" s="47">
        <f aca="true" t="shared" si="4" ref="B21:AK21">B17*$B$10</f>
        <v>0</v>
      </c>
      <c r="C21" s="47">
        <f t="shared" si="4"/>
        <v>0</v>
      </c>
      <c r="D21" s="47">
        <f t="shared" si="4"/>
        <v>0</v>
      </c>
      <c r="E21" s="47">
        <f t="shared" si="4"/>
        <v>0</v>
      </c>
      <c r="F21" s="47">
        <f t="shared" si="4"/>
        <v>0</v>
      </c>
      <c r="G21" s="47">
        <f t="shared" si="4"/>
        <v>32575.42656</v>
      </c>
      <c r="H21" s="47">
        <f t="shared" si="4"/>
        <v>54292.3776</v>
      </c>
      <c r="I21" s="47">
        <f t="shared" si="4"/>
        <v>54292.3776</v>
      </c>
      <c r="J21" s="47">
        <f t="shared" si="4"/>
        <v>54292.3776</v>
      </c>
      <c r="K21" s="47">
        <f t="shared" si="4"/>
        <v>54292.3776</v>
      </c>
      <c r="L21" s="47">
        <f t="shared" si="4"/>
        <v>54292.3776</v>
      </c>
      <c r="M21" s="47">
        <f t="shared" si="4"/>
        <v>54292.3776</v>
      </c>
      <c r="N21" s="47">
        <f t="shared" si="4"/>
        <v>54292.3776</v>
      </c>
      <c r="O21" s="47">
        <f t="shared" si="4"/>
        <v>54292.3776</v>
      </c>
      <c r="P21" s="47">
        <f t="shared" si="4"/>
        <v>54292.3776</v>
      </c>
      <c r="Q21" s="47">
        <f t="shared" si="4"/>
        <v>54292.3776</v>
      </c>
      <c r="R21" s="47">
        <f t="shared" si="4"/>
        <v>54292.3776</v>
      </c>
      <c r="S21" s="47">
        <f t="shared" si="4"/>
        <v>54292.3776</v>
      </c>
      <c r="T21" s="47">
        <f t="shared" si="4"/>
        <v>54292.3776</v>
      </c>
      <c r="U21" s="47">
        <f t="shared" si="4"/>
        <v>54292.3776</v>
      </c>
      <c r="V21" s="47">
        <f t="shared" si="4"/>
        <v>54292.3776</v>
      </c>
      <c r="W21" s="47">
        <f t="shared" si="4"/>
        <v>54292.3776</v>
      </c>
      <c r="X21" s="47">
        <f t="shared" si="4"/>
        <v>54292.3776</v>
      </c>
      <c r="Y21" s="47">
        <f t="shared" si="4"/>
        <v>54292.3776</v>
      </c>
      <c r="Z21" s="47">
        <f t="shared" si="4"/>
        <v>54292.3776</v>
      </c>
      <c r="AA21" s="47">
        <f t="shared" si="4"/>
        <v>54292.3776</v>
      </c>
      <c r="AB21" s="47">
        <f t="shared" si="4"/>
        <v>54292.3776</v>
      </c>
      <c r="AC21" s="47">
        <f t="shared" si="4"/>
        <v>54292.3776</v>
      </c>
      <c r="AD21" s="47">
        <f t="shared" si="4"/>
        <v>54292.3776</v>
      </c>
      <c r="AE21" s="47">
        <f t="shared" si="4"/>
        <v>54292.3776</v>
      </c>
      <c r="AF21" s="47">
        <f t="shared" si="4"/>
        <v>54292.3776</v>
      </c>
      <c r="AG21" s="47">
        <f t="shared" si="4"/>
        <v>54292.3776</v>
      </c>
      <c r="AH21" s="47">
        <f t="shared" si="4"/>
        <v>54292.3776</v>
      </c>
      <c r="AI21" s="47">
        <f t="shared" si="4"/>
        <v>54292.3776</v>
      </c>
      <c r="AJ21" s="47">
        <f t="shared" si="4"/>
        <v>54292.3776</v>
      </c>
      <c r="AK21" s="47">
        <f t="shared" si="4"/>
        <v>54292.3776</v>
      </c>
      <c r="AL21" s="47">
        <f t="shared" si="2"/>
        <v>1661346.75456</v>
      </c>
    </row>
    <row r="22" spans="1:38" ht="12.75">
      <c r="A22" t="s">
        <v>45</v>
      </c>
      <c r="B22" s="47">
        <f aca="true" t="shared" si="5" ref="B22:AK22">B17*$B$11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42959.60064</v>
      </c>
      <c r="H22" s="47">
        <f t="shared" si="5"/>
        <v>71599.3344</v>
      </c>
      <c r="I22" s="47">
        <f t="shared" si="5"/>
        <v>71599.3344</v>
      </c>
      <c r="J22" s="47">
        <f t="shared" si="5"/>
        <v>71599.3344</v>
      </c>
      <c r="K22" s="47">
        <f t="shared" si="5"/>
        <v>71599.3344</v>
      </c>
      <c r="L22" s="47">
        <f t="shared" si="5"/>
        <v>71599.3344</v>
      </c>
      <c r="M22" s="47">
        <f t="shared" si="5"/>
        <v>71599.3344</v>
      </c>
      <c r="N22" s="47">
        <f t="shared" si="5"/>
        <v>71599.3344</v>
      </c>
      <c r="O22" s="47">
        <f t="shared" si="5"/>
        <v>71599.3344</v>
      </c>
      <c r="P22" s="47">
        <f t="shared" si="5"/>
        <v>71599.3344</v>
      </c>
      <c r="Q22" s="47">
        <f t="shared" si="5"/>
        <v>71599.3344</v>
      </c>
      <c r="R22" s="47">
        <f t="shared" si="5"/>
        <v>71599.3344</v>
      </c>
      <c r="S22" s="47">
        <f t="shared" si="5"/>
        <v>71599.3344</v>
      </c>
      <c r="T22" s="47">
        <f t="shared" si="5"/>
        <v>71599.3344</v>
      </c>
      <c r="U22" s="47">
        <f t="shared" si="5"/>
        <v>71599.3344</v>
      </c>
      <c r="V22" s="47">
        <f t="shared" si="5"/>
        <v>71599.3344</v>
      </c>
      <c r="W22" s="47">
        <f t="shared" si="5"/>
        <v>71599.3344</v>
      </c>
      <c r="X22" s="47">
        <f t="shared" si="5"/>
        <v>71599.3344</v>
      </c>
      <c r="Y22" s="47">
        <f t="shared" si="5"/>
        <v>71599.3344</v>
      </c>
      <c r="Z22" s="47">
        <f t="shared" si="5"/>
        <v>71599.3344</v>
      </c>
      <c r="AA22" s="47">
        <f t="shared" si="5"/>
        <v>71599.3344</v>
      </c>
      <c r="AB22" s="47">
        <f t="shared" si="5"/>
        <v>71599.3344</v>
      </c>
      <c r="AC22" s="47">
        <f t="shared" si="5"/>
        <v>71599.3344</v>
      </c>
      <c r="AD22" s="47">
        <f t="shared" si="5"/>
        <v>71599.3344</v>
      </c>
      <c r="AE22" s="47">
        <f t="shared" si="5"/>
        <v>71599.3344</v>
      </c>
      <c r="AF22" s="47">
        <f t="shared" si="5"/>
        <v>71599.3344</v>
      </c>
      <c r="AG22" s="47">
        <f t="shared" si="5"/>
        <v>71599.3344</v>
      </c>
      <c r="AH22" s="47">
        <f t="shared" si="5"/>
        <v>71599.3344</v>
      </c>
      <c r="AI22" s="47">
        <f t="shared" si="5"/>
        <v>71599.3344</v>
      </c>
      <c r="AJ22" s="47">
        <f t="shared" si="5"/>
        <v>71599.3344</v>
      </c>
      <c r="AK22" s="47">
        <f t="shared" si="5"/>
        <v>71599.3344</v>
      </c>
      <c r="AL22" s="47">
        <f t="shared" si="2"/>
        <v>2190939.632640001</v>
      </c>
    </row>
    <row r="23" spans="1:38" ht="12.75">
      <c r="A23" t="s">
        <v>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>((B5*B12)/31)/1000</f>
        <v>12387.096774193547</v>
      </c>
      <c r="H23" s="47">
        <f aca="true" t="shared" si="6" ref="H23:AK23">G23</f>
        <v>12387.096774193547</v>
      </c>
      <c r="I23" s="47">
        <f t="shared" si="6"/>
        <v>12387.096774193547</v>
      </c>
      <c r="J23" s="47">
        <f t="shared" si="6"/>
        <v>12387.096774193547</v>
      </c>
      <c r="K23" s="47">
        <f t="shared" si="6"/>
        <v>12387.096774193547</v>
      </c>
      <c r="L23" s="47">
        <f t="shared" si="6"/>
        <v>12387.096774193547</v>
      </c>
      <c r="M23" s="47">
        <f t="shared" si="6"/>
        <v>12387.096774193547</v>
      </c>
      <c r="N23" s="47">
        <f t="shared" si="6"/>
        <v>12387.096774193547</v>
      </c>
      <c r="O23" s="47">
        <f t="shared" si="6"/>
        <v>12387.096774193547</v>
      </c>
      <c r="P23" s="47">
        <f t="shared" si="6"/>
        <v>12387.096774193547</v>
      </c>
      <c r="Q23" s="47">
        <f t="shared" si="6"/>
        <v>12387.096774193547</v>
      </c>
      <c r="R23" s="47">
        <f t="shared" si="6"/>
        <v>12387.096774193547</v>
      </c>
      <c r="S23" s="47">
        <f t="shared" si="6"/>
        <v>12387.096774193547</v>
      </c>
      <c r="T23" s="47">
        <f t="shared" si="6"/>
        <v>12387.096774193547</v>
      </c>
      <c r="U23" s="47">
        <f t="shared" si="6"/>
        <v>12387.096774193547</v>
      </c>
      <c r="V23" s="47">
        <f t="shared" si="6"/>
        <v>12387.096774193547</v>
      </c>
      <c r="W23" s="47">
        <f t="shared" si="6"/>
        <v>12387.096774193547</v>
      </c>
      <c r="X23" s="47">
        <f t="shared" si="6"/>
        <v>12387.096774193547</v>
      </c>
      <c r="Y23" s="47">
        <f t="shared" si="6"/>
        <v>12387.096774193547</v>
      </c>
      <c r="Z23" s="47">
        <f t="shared" si="6"/>
        <v>12387.096774193547</v>
      </c>
      <c r="AA23" s="47">
        <f t="shared" si="6"/>
        <v>12387.096774193547</v>
      </c>
      <c r="AB23" s="47">
        <f t="shared" si="6"/>
        <v>12387.096774193547</v>
      </c>
      <c r="AC23" s="47">
        <f t="shared" si="6"/>
        <v>12387.096774193547</v>
      </c>
      <c r="AD23" s="47">
        <f t="shared" si="6"/>
        <v>12387.096774193547</v>
      </c>
      <c r="AE23" s="47">
        <f t="shared" si="6"/>
        <v>12387.096774193547</v>
      </c>
      <c r="AF23" s="47">
        <f t="shared" si="6"/>
        <v>12387.096774193547</v>
      </c>
      <c r="AG23" s="47">
        <f t="shared" si="6"/>
        <v>12387.096774193547</v>
      </c>
      <c r="AH23" s="47">
        <f t="shared" si="6"/>
        <v>12387.096774193547</v>
      </c>
      <c r="AI23" s="47">
        <f t="shared" si="6"/>
        <v>12387.096774193547</v>
      </c>
      <c r="AJ23" s="47">
        <f t="shared" si="6"/>
        <v>12387.096774193547</v>
      </c>
      <c r="AK23" s="47">
        <f t="shared" si="6"/>
        <v>12387.096774193547</v>
      </c>
      <c r="AL23" s="47">
        <f t="shared" si="2"/>
        <v>384000.00000000023</v>
      </c>
    </row>
    <row r="24" spans="1:38" ht="12.75">
      <c r="A24" t="s">
        <v>13</v>
      </c>
      <c r="B24" s="47"/>
      <c r="C24" s="47"/>
      <c r="D24" s="47"/>
      <c r="E24" s="47"/>
      <c r="F24" s="47"/>
      <c r="G24" s="47">
        <f>((B5/100*B13)/31)</f>
        <v>206.4516129032258</v>
      </c>
      <c r="H24" s="47">
        <f aca="true" t="shared" si="7" ref="H24:AK24">G24</f>
        <v>206.4516129032258</v>
      </c>
      <c r="I24" s="47">
        <f t="shared" si="7"/>
        <v>206.4516129032258</v>
      </c>
      <c r="J24" s="47">
        <f t="shared" si="7"/>
        <v>206.4516129032258</v>
      </c>
      <c r="K24" s="47">
        <f t="shared" si="7"/>
        <v>206.4516129032258</v>
      </c>
      <c r="L24" s="47">
        <f t="shared" si="7"/>
        <v>206.4516129032258</v>
      </c>
      <c r="M24" s="47">
        <f t="shared" si="7"/>
        <v>206.4516129032258</v>
      </c>
      <c r="N24" s="47">
        <f t="shared" si="7"/>
        <v>206.4516129032258</v>
      </c>
      <c r="O24" s="47">
        <f t="shared" si="7"/>
        <v>206.4516129032258</v>
      </c>
      <c r="P24" s="47">
        <f t="shared" si="7"/>
        <v>206.4516129032258</v>
      </c>
      <c r="Q24" s="47">
        <f t="shared" si="7"/>
        <v>206.4516129032258</v>
      </c>
      <c r="R24" s="47">
        <f t="shared" si="7"/>
        <v>206.4516129032258</v>
      </c>
      <c r="S24" s="47">
        <f t="shared" si="7"/>
        <v>206.4516129032258</v>
      </c>
      <c r="T24" s="47">
        <f t="shared" si="7"/>
        <v>206.4516129032258</v>
      </c>
      <c r="U24" s="47">
        <f t="shared" si="7"/>
        <v>206.4516129032258</v>
      </c>
      <c r="V24" s="47">
        <f t="shared" si="7"/>
        <v>206.4516129032258</v>
      </c>
      <c r="W24" s="47">
        <f t="shared" si="7"/>
        <v>206.4516129032258</v>
      </c>
      <c r="X24" s="47">
        <f t="shared" si="7"/>
        <v>206.4516129032258</v>
      </c>
      <c r="Y24" s="47">
        <f t="shared" si="7"/>
        <v>206.4516129032258</v>
      </c>
      <c r="Z24" s="47">
        <f t="shared" si="7"/>
        <v>206.4516129032258</v>
      </c>
      <c r="AA24" s="47">
        <f t="shared" si="7"/>
        <v>206.4516129032258</v>
      </c>
      <c r="AB24" s="47">
        <f t="shared" si="7"/>
        <v>206.4516129032258</v>
      </c>
      <c r="AC24" s="47">
        <f t="shared" si="7"/>
        <v>206.4516129032258</v>
      </c>
      <c r="AD24" s="47">
        <f t="shared" si="7"/>
        <v>206.4516129032258</v>
      </c>
      <c r="AE24" s="47">
        <f t="shared" si="7"/>
        <v>206.4516129032258</v>
      </c>
      <c r="AF24" s="47">
        <f t="shared" si="7"/>
        <v>206.4516129032258</v>
      </c>
      <c r="AG24" s="47">
        <f t="shared" si="7"/>
        <v>206.4516129032258</v>
      </c>
      <c r="AH24" s="47">
        <f t="shared" si="7"/>
        <v>206.4516129032258</v>
      </c>
      <c r="AI24" s="47">
        <f t="shared" si="7"/>
        <v>206.4516129032258</v>
      </c>
      <c r="AJ24" s="47">
        <f t="shared" si="7"/>
        <v>206.4516129032258</v>
      </c>
      <c r="AK24" s="47">
        <f t="shared" si="7"/>
        <v>206.4516129032258</v>
      </c>
      <c r="AL24" s="47">
        <f t="shared" si="2"/>
        <v>6399.999999999995</v>
      </c>
    </row>
    <row r="25" spans="2:38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" customFormat="1" ht="12.75">
      <c r="A26" s="6" t="s">
        <v>14</v>
      </c>
      <c r="B26" s="48">
        <f aca="true" t="shared" si="8" ref="B26:AK26">SUM(B19:B24)</f>
        <v>46126.08</v>
      </c>
      <c r="C26" s="48">
        <f t="shared" si="8"/>
        <v>107627.52</v>
      </c>
      <c r="D26" s="48">
        <f t="shared" si="8"/>
        <v>184504.32</v>
      </c>
      <c r="E26" s="48">
        <f t="shared" si="8"/>
        <v>246005.76</v>
      </c>
      <c r="F26" s="48">
        <f t="shared" si="8"/>
        <v>307507.2</v>
      </c>
      <c r="G26" s="48">
        <f t="shared" si="8"/>
        <v>388819.5641201639</v>
      </c>
      <c r="H26" s="48">
        <f t="shared" si="8"/>
        <v>439176.2489201639</v>
      </c>
      <c r="I26" s="48">
        <f t="shared" si="8"/>
        <v>439176.2489201639</v>
      </c>
      <c r="J26" s="48">
        <f t="shared" si="8"/>
        <v>439176.2489201639</v>
      </c>
      <c r="K26" s="48">
        <f t="shared" si="8"/>
        <v>439176.2489201639</v>
      </c>
      <c r="L26" s="48">
        <f t="shared" si="8"/>
        <v>439176.2489201639</v>
      </c>
      <c r="M26" s="48">
        <f t="shared" si="8"/>
        <v>439176.2489201639</v>
      </c>
      <c r="N26" s="48">
        <f t="shared" si="8"/>
        <v>439176.2489201639</v>
      </c>
      <c r="O26" s="48">
        <f t="shared" si="8"/>
        <v>439176.2489201639</v>
      </c>
      <c r="P26" s="48">
        <f t="shared" si="8"/>
        <v>439176.2489201639</v>
      </c>
      <c r="Q26" s="48">
        <f t="shared" si="8"/>
        <v>439176.2489201639</v>
      </c>
      <c r="R26" s="48">
        <f t="shared" si="8"/>
        <v>439176.2489201639</v>
      </c>
      <c r="S26" s="48">
        <f t="shared" si="8"/>
        <v>439176.2489201639</v>
      </c>
      <c r="T26" s="48">
        <f t="shared" si="8"/>
        <v>439176.2489201639</v>
      </c>
      <c r="U26" s="48">
        <f t="shared" si="8"/>
        <v>439176.2489201639</v>
      </c>
      <c r="V26" s="48">
        <f t="shared" si="8"/>
        <v>439176.2489201639</v>
      </c>
      <c r="W26" s="48">
        <f t="shared" si="8"/>
        <v>439176.2489201639</v>
      </c>
      <c r="X26" s="48">
        <f t="shared" si="8"/>
        <v>439176.2489201639</v>
      </c>
      <c r="Y26" s="48">
        <f t="shared" si="8"/>
        <v>439176.2489201639</v>
      </c>
      <c r="Z26" s="48">
        <f t="shared" si="8"/>
        <v>439176.2489201639</v>
      </c>
      <c r="AA26" s="48">
        <f t="shared" si="8"/>
        <v>439176.2489201639</v>
      </c>
      <c r="AB26" s="48">
        <f t="shared" si="8"/>
        <v>439176.2489201639</v>
      </c>
      <c r="AC26" s="48">
        <f t="shared" si="8"/>
        <v>439176.2489201639</v>
      </c>
      <c r="AD26" s="48">
        <f t="shared" si="8"/>
        <v>439176.2489201639</v>
      </c>
      <c r="AE26" s="48">
        <f t="shared" si="8"/>
        <v>439176.2489201639</v>
      </c>
      <c r="AF26" s="48">
        <f t="shared" si="8"/>
        <v>138485.26038709676</v>
      </c>
      <c r="AG26" s="48">
        <f t="shared" si="8"/>
        <v>138485.26038709676</v>
      </c>
      <c r="AH26" s="48">
        <f t="shared" si="8"/>
        <v>138485.26038709676</v>
      </c>
      <c r="AI26" s="48">
        <f t="shared" si="8"/>
        <v>138485.26038709676</v>
      </c>
      <c r="AJ26" s="48">
        <f t="shared" si="8"/>
        <v>138485.26038709676</v>
      </c>
      <c r="AK26" s="48">
        <f t="shared" si="8"/>
        <v>138485.26038709676</v>
      </c>
      <c r="AL26" s="48"/>
    </row>
    <row r="28" spans="1:2" s="4" customFormat="1" ht="15.75">
      <c r="A28" s="4" t="s">
        <v>48</v>
      </c>
      <c r="B28" s="49">
        <f>NPV(0.05,B26:AK26)/NPV(0.05,B17:AK17)</f>
        <v>95.09724801844612</v>
      </c>
    </row>
    <row r="29" ht="12.75">
      <c r="A29" t="s">
        <v>49</v>
      </c>
    </row>
    <row r="43" ht="12.75">
      <c r="AM43" s="7">
        <f>($B$7+AL41)/25</f>
        <v>153753.6</v>
      </c>
    </row>
  </sheetData>
  <mergeCells count="2">
    <mergeCell ref="B15:F15"/>
    <mergeCell ref="G15:AK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OilSands_LUECfile2.xls</dc:title>
  <dc:subject>Levelized Unit Energy Costs</dc:subject>
  <dc:creator>Phil Guselle</dc:creator>
  <cp:keywords/>
  <dc:description/>
  <cp:lastModifiedBy>wardt</cp:lastModifiedBy>
  <dcterms:created xsi:type="dcterms:W3CDTF">2008-02-04T15:35:24Z</dcterms:created>
  <dcterms:modified xsi:type="dcterms:W3CDTF">2008-02-07T20:36:45Z</dcterms:modified>
  <cp:category/>
  <cp:version/>
  <cp:contentType/>
  <cp:contentStatus/>
</cp:coreProperties>
</file>